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worksheets/sheet6.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DE D'EMPLOI" sheetId="1" state="visible" r:id="rId1"/>
    <sheet name="PARAMETRES" sheetId="2" state="visible" r:id="rId2"/>
    <sheet name="PLANNING" sheetId="3" state="visible" r:id="rId3"/>
    <sheet name="JOURNAL DE CHANTIER" sheetId="4" state="visible" r:id="rId4"/>
    <sheet name="TABLEAU DE BORD" sheetId="5" state="visible" r:id="rId5"/>
    <sheet name="EXEMPLE REMPLI" sheetId="6" state="visible" r:id="rId6"/>
  </sheets>
  <definedNames>
    <definedName name="JoursNonTravailles">'PARAMETRES'!$B$33:$B$132</definedName>
    <definedName name="ListePhases">'PARAMETRES'!$E$6:$E$15</definedName>
    <definedName name="ListeLots">'PARAMETRES'!$F$6:$F$25</definedName>
    <definedName name="ListeAleas">'PARAMETRES'!$G$6:$G$16</definedName>
    <definedName name="ListeImputabilite">'PARAMETRES'!$H$6:$H$11</definedName>
    <definedName name="ListeDemarches">'PARAMETRES'!$I$6:$I$12</definedName>
    <definedName name="DebutPlanning">'PARAMETRES'!$C$25</definedName>
    <definedName name="DateSituation">'PARAMETRES'!$C$26</definedName>
    <definedName name="DateReception">'PARAMETRES'!$C$13</definedName>
    <definedName name="MontantMarche">'PARAMETRES'!$C$14</definedName>
    <definedName name="DiviseurPenalite">'PARAMETRES'!$C$17</definedName>
    <definedName name="PlafondPenalite">'PARAMETRES'!$C$18</definedName>
    <definedName name="SeuilExoneration">'PARAMETRES'!$C$19</definedName>
    <definedName name="_xlnm.Print_Area" localSheetId="1">'PARAMETRES'!$B$1:$I$132</definedName>
    <definedName name="_xlnm.Print_Titles" localSheetId="2">'PLANNING'!$1:$4</definedName>
    <definedName name="_xlnm.Print_Area" localSheetId="2">'PLANNING'!$A$1:$AV$65</definedName>
    <definedName name="_xlnm.Print_Titles" localSheetId="5">'EXEMPLE REMPLI'!$1:$4</definedName>
    <definedName name="_xlnm.Print_Area" localSheetId="5">'EXEMPLE REMPLI'!$A$1:$AV$39</definedName>
  </definedNames>
  <calcPr calcId="124519" fullCalcOnLoad="1"/>
</workbook>
</file>

<file path=xl/styles.xml><?xml version="1.0" encoding="utf-8"?>
<styleSheet xmlns="http://schemas.openxmlformats.org/spreadsheetml/2006/main">
  <numFmts count="5">
    <numFmt numFmtId="164" formatCode="DD/MM/YYYY"/>
    <numFmt numFmtId="165" formatCode="# ##0 &quot;€&quot;"/>
    <numFmt numFmtId="166" formatCode="0 %"/>
    <numFmt numFmtId="167" formatCode="yyyy-mm-dd"/>
    <numFmt numFmtId="168" formatCode="DD/MM"/>
  </numFmts>
  <fonts count="9">
    <font>
      <name val="Calibri"/>
      <family val="2"/>
      <color theme="1"/>
      <sz val="11"/>
      <scheme val="minor"/>
    </font>
    <font>
      <name val="Calibri"/>
      <b val="1"/>
      <color rgb="001F3864"/>
      <sz val="16"/>
    </font>
    <font>
      <name val="Calibri"/>
      <i val="1"/>
      <color rgb="00595959"/>
      <sz val="9"/>
    </font>
    <font>
      <name val="Calibri"/>
      <b val="1"/>
      <color rgb="00FFFFFF"/>
      <sz val="11"/>
    </font>
    <font>
      <name val="Calibri"/>
      <b val="1"/>
      <color rgb="00333333"/>
      <sz val="10"/>
    </font>
    <font>
      <name val="Calibri"/>
      <sz val="10"/>
    </font>
    <font>
      <name val="Calibri"/>
      <b val="1"/>
      <color rgb="00FFFFFF"/>
      <sz val="10"/>
    </font>
    <font>
      <name val="Calibri"/>
      <b val="1"/>
      <color rgb="001F3864"/>
      <sz val="10"/>
    </font>
    <font>
      <name val="Calibri"/>
      <color rgb="001F3864"/>
      <sz val="10"/>
    </font>
  </fonts>
  <fills count="10">
    <fill>
      <patternFill/>
    </fill>
    <fill>
      <patternFill patternType="gray125"/>
    </fill>
    <fill>
      <patternFill patternType="solid">
        <fgColor rgb="001F3864"/>
      </patternFill>
    </fill>
    <fill>
      <patternFill patternType="solid">
        <fgColor rgb="00E7E6E6"/>
      </patternFill>
    </fill>
    <fill>
      <patternFill patternType="solid">
        <fgColor rgb="00FFFFFF"/>
      </patternFill>
    </fill>
    <fill>
      <patternFill patternType="solid">
        <fgColor rgb="002E75B6"/>
      </patternFill>
    </fill>
    <fill>
      <patternFill patternType="solid">
        <fgColor rgb="00FFF2CC"/>
      </patternFill>
    </fill>
    <fill>
      <patternFill patternType="solid">
        <fgColor rgb="00BDD7EE"/>
      </patternFill>
    </fill>
    <fill>
      <patternFill patternType="solid">
        <fgColor rgb="00ED7D31"/>
      </patternFill>
    </fill>
    <fill>
      <patternFill patternType="solid">
        <fgColor rgb="00DEEBF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7">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2" borderId="0" applyAlignment="1" pivotButton="0" quotePrefix="0" xfId="0">
      <alignment horizontal="left" vertical="center" indent="1"/>
    </xf>
    <xf numFmtId="0" fontId="4" fillId="3" borderId="1" applyAlignment="1" pivotButton="0" quotePrefix="0" xfId="0">
      <alignment vertical="center"/>
    </xf>
    <xf numFmtId="0" fontId="5" fillId="4" borderId="1" applyAlignment="1" pivotButton="0" quotePrefix="0" xfId="0">
      <alignment vertical="center" wrapText="1"/>
    </xf>
    <xf numFmtId="0" fontId="5" fillId="4" borderId="1" applyAlignment="1" pivotButton="0" quotePrefix="0" xfId="0">
      <alignment vertical="center"/>
    </xf>
    <xf numFmtId="0" fontId="6" fillId="5" borderId="1" applyAlignment="1" pivotButton="0" quotePrefix="0" xfId="0">
      <alignment vertical="center"/>
    </xf>
    <xf numFmtId="164" fontId="5" fillId="4" borderId="1" applyAlignment="1" pivotButton="0" quotePrefix="0" xfId="0">
      <alignment vertical="center"/>
    </xf>
    <xf numFmtId="165" fontId="5" fillId="4" borderId="1" applyAlignment="1" pivotButton="0" quotePrefix="0" xfId="0">
      <alignment vertical="center"/>
    </xf>
    <xf numFmtId="1" fontId="5" fillId="4" borderId="1" applyAlignment="1" pivotButton="0" quotePrefix="0" xfId="0">
      <alignment vertical="center"/>
    </xf>
    <xf numFmtId="166" fontId="5" fillId="4" borderId="1" applyAlignment="1" pivotButton="0" quotePrefix="0" xfId="0">
      <alignment vertical="center"/>
    </xf>
    <xf numFmtId="0" fontId="2" fillId="0" borderId="0" applyAlignment="1" pivotButton="0" quotePrefix="0" xfId="0">
      <alignment vertical="top" wrapText="1"/>
    </xf>
    <xf numFmtId="0" fontId="4" fillId="0" borderId="0" applyAlignment="1" pivotButton="0" quotePrefix="0" xfId="0">
      <alignment horizontal="right" vertical="center"/>
    </xf>
    <xf numFmtId="164" fontId="7" fillId="6" borderId="1" applyAlignment="1" pivotButton="0" quotePrefix="0" xfId="0">
      <alignment horizontal="center" vertical="center"/>
    </xf>
    <xf numFmtId="0" fontId="2" fillId="0" borderId="0" applyAlignment="1" pivotButton="0" quotePrefix="0" xfId="0">
      <alignment horizontal="right" vertical="center"/>
    </xf>
    <xf numFmtId="0" fontId="2" fillId="7" borderId="1" applyAlignment="1" pivotButton="0" quotePrefix="0" xfId="0">
      <alignment horizontal="center" vertical="center"/>
    </xf>
    <xf numFmtId="0" fontId="6" fillId="5" borderId="1" applyAlignment="1" pivotButton="0" quotePrefix="0" xfId="0">
      <alignment horizontal="center" vertical="center"/>
    </xf>
    <xf numFmtId="0" fontId="6" fillId="8" borderId="1" applyAlignment="1" pivotButton="0" quotePrefix="0" xfId="0">
      <alignment horizontal="center" vertical="center"/>
    </xf>
    <xf numFmtId="0" fontId="2" fillId="3" borderId="1" applyAlignment="1" pivotButton="0" quotePrefix="0" xfId="0">
      <alignment horizontal="center" vertical="center"/>
    </xf>
    <xf numFmtId="0" fontId="2" fillId="6" borderId="1" applyAlignment="1" pivotButton="0" quotePrefix="0" xfId="0">
      <alignment horizontal="center" vertical="center"/>
    </xf>
    <xf numFmtId="168" fontId="2" fillId="9" borderId="1" applyAlignment="1" pivotButton="0" quotePrefix="0" xfId="0">
      <alignment horizontal="center" vertical="bottom" textRotation="90"/>
    </xf>
    <xf numFmtId="0" fontId="6" fillId="2" borderId="1" applyAlignment="1" pivotButton="0" quotePrefix="0" xfId="0">
      <alignment horizontal="center" vertical="center" wrapText="1"/>
    </xf>
    <xf numFmtId="0" fontId="6" fillId="2" borderId="1" applyAlignment="1" pivotButton="0" quotePrefix="0" xfId="0">
      <alignment horizontal="center" vertical="center"/>
    </xf>
    <xf numFmtId="1" fontId="8" fillId="9" borderId="1" applyAlignment="1" pivotButton="0" quotePrefix="0" xfId="0">
      <alignment horizontal="center"/>
    </xf>
    <xf numFmtId="1" fontId="5" fillId="4" borderId="1" applyAlignment="1" pivotButton="0" quotePrefix="0" xfId="0">
      <alignment horizontal="center"/>
    </xf>
    <xf numFmtId="164" fontId="8" fillId="9" borderId="1" applyAlignment="1" pivotButton="0" quotePrefix="0" xfId="0">
      <alignment vertical="center"/>
    </xf>
    <xf numFmtId="166" fontId="5" fillId="4" borderId="1" applyAlignment="1" pivotButton="0" quotePrefix="0" xfId="0">
      <alignment horizontal="center"/>
    </xf>
    <xf numFmtId="166" fontId="8" fillId="9" borderId="1" applyAlignment="1" pivotButton="0" quotePrefix="0" xfId="0">
      <alignment horizontal="center"/>
    </xf>
    <xf numFmtId="0" fontId="8" fillId="9" borderId="1" applyAlignment="1" pivotButton="0" quotePrefix="0" xfId="0">
      <alignment horizontal="center"/>
    </xf>
    <xf numFmtId="0" fontId="8" fillId="9" borderId="1" applyAlignment="1" pivotButton="0" quotePrefix="0" xfId="0">
      <alignment vertical="center"/>
    </xf>
    <xf numFmtId="0" fontId="0" fillId="0" borderId="1" pivotButton="0" quotePrefix="0" xfId="0"/>
    <xf numFmtId="0" fontId="0" fillId="3" borderId="1" pivotButton="0" quotePrefix="0" xfId="0"/>
    <xf numFmtId="0" fontId="7" fillId="3" borderId="1" applyAlignment="1" pivotButton="0" quotePrefix="0" xfId="0">
      <alignment horizontal="right"/>
    </xf>
    <xf numFmtId="0" fontId="7" fillId="3" borderId="1" applyAlignment="1" pivotButton="0" quotePrefix="0" xfId="0">
      <alignment vertical="center"/>
    </xf>
    <xf numFmtId="164" fontId="7" fillId="3" borderId="1" applyAlignment="1" pivotButton="0" quotePrefix="0" xfId="0">
      <alignment vertical="center"/>
    </xf>
    <xf numFmtId="1" fontId="7" fillId="3" borderId="1" applyAlignment="1" pivotButton="0" quotePrefix="0" xfId="0">
      <alignment horizontal="center"/>
    </xf>
    <xf numFmtId="0" fontId="4" fillId="3" borderId="1" applyAlignment="1" pivotButton="0" quotePrefix="0" xfId="0">
      <alignment horizontal="right" vertical="center"/>
    </xf>
    <xf numFmtId="1" fontId="7" fillId="9" borderId="1" applyAlignment="1" pivotButton="0" quotePrefix="0" xfId="0">
      <alignment horizontal="center" vertical="center"/>
    </xf>
    <xf numFmtId="1" fontId="8" fillId="9" borderId="1" applyAlignment="1" pivotButton="0" quotePrefix="0" xfId="0">
      <alignment horizontal="center" vertical="center"/>
    </xf>
    <xf numFmtId="0" fontId="8" fillId="9" borderId="1" applyAlignment="1" pivotButton="0" quotePrefix="0" xfId="0">
      <alignment horizontal="center" vertical="center"/>
    </xf>
    <xf numFmtId="1" fontId="5" fillId="4" borderId="1" applyAlignment="1" pivotButton="0" quotePrefix="0" xfId="0">
      <alignment horizontal="center" vertical="center"/>
    </xf>
    <xf numFmtId="0" fontId="4" fillId="0" borderId="0" applyAlignment="1" pivotButton="0" quotePrefix="0" xfId="0">
      <alignment vertical="center"/>
    </xf>
    <xf numFmtId="166" fontId="7" fillId="9" borderId="1" applyAlignment="1" pivotButton="0" quotePrefix="0" xfId="0">
      <alignment horizontal="center" vertical="center"/>
    </xf>
    <xf numFmtId="166" fontId="8" fillId="9" borderId="1" applyAlignment="1" pivotButton="0" quotePrefix="0" xfId="0">
      <alignment horizontal="center" vertical="center"/>
    </xf>
    <xf numFmtId="164" fontId="7" fillId="9" borderId="1" applyAlignment="1" pivotButton="0" quotePrefix="0" xfId="0">
      <alignment horizontal="center" vertical="center"/>
    </xf>
    <xf numFmtId="165" fontId="7" fillId="9" borderId="1" applyAlignment="1" pivotButton="0" quotePrefix="0" xfId="0">
      <alignment horizontal="center" vertical="center"/>
    </xf>
  </cellXfs>
  <cellStyles count="1">
    <cellStyle name="Normal" xfId="0" builtinId="0" hidden="0"/>
  </cellStyles>
  <dxfs count="8">
    <dxf>
      <font>
        <color rgb="00006100"/>
      </font>
      <fill>
        <patternFill>
          <bgColor rgb="00C6EFCE"/>
        </patternFill>
      </fill>
    </dxf>
    <dxf>
      <font>
        <b val="1"/>
        <color rgb="009C0006"/>
      </font>
      <fill>
        <patternFill>
          <bgColor rgb="00FFC7CE"/>
        </patternFill>
      </fill>
    </dxf>
    <dxf>
      <font>
        <color rgb="009C5700"/>
      </font>
      <fill>
        <patternFill>
          <bgColor rgb="00FFF2CC"/>
        </patternFill>
      </fill>
    </dxf>
    <dxf>
      <fill>
        <patternFill>
          <bgColor rgb="00ED7D31"/>
        </patternFill>
      </fill>
    </dxf>
    <dxf>
      <fill>
        <patternFill>
          <bgColor rgb="002E75B6"/>
        </patternFill>
      </fill>
    </dxf>
    <dxf>
      <fill>
        <patternFill>
          <bgColor rgb="00BDD7EE"/>
        </patternFill>
      </fill>
    </dxf>
    <dxf>
      <fill>
        <patternFill>
          <bgColor rgb="00E7E6E6"/>
        </patternFill>
      </fill>
    </dxf>
    <dxf>
      <fill>
        <patternFill>
          <b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charts/chart1.xml><?xml version="1.0" encoding="utf-8"?>
<chartSpace xmlns:a="http://schemas.openxmlformats.org/drawingml/2006/main" xmlns="http://schemas.openxmlformats.org/drawingml/2006/chart">
  <style val="10"/>
  <chart>
    <title>
      <tx>
        <rich>
          <a:bodyPr/>
          <a:p>
            <a:pPr>
              <a:defRPr/>
            </a:pPr>
            <a:r>
              <a:t>Avancement réel / attendu par phase</a:t>
            </a:r>
          </a:p>
        </rich>
      </tx>
    </title>
    <plotArea>
      <barChart>
        <barDir val="col"/>
        <grouping val="clustered"/>
        <ser>
          <idx val="0"/>
          <order val="0"/>
          <tx>
            <strRef>
              <f>'TABLEAU DE BORD'!H6</f>
            </strRef>
          </tx>
          <spPr>
            <a:ln>
              <a:prstDash val="solid"/>
            </a:ln>
          </spPr>
          <cat>
            <numRef>
              <f>'TABLEAU DE BORD'!$E$7:$E$14</f>
            </numRef>
          </cat>
          <val>
            <numRef>
              <f>'TABLEAU DE BORD'!$H$7:$H$14</f>
            </numRef>
          </val>
        </ser>
        <ser>
          <idx val="1"/>
          <order val="1"/>
          <tx>
            <strRef>
              <f>'TABLEAU DE BORD'!I6</f>
            </strRef>
          </tx>
          <spPr>
            <a:ln>
              <a:prstDash val="solid"/>
            </a:ln>
          </spPr>
          <cat>
            <numRef>
              <f>'TABLEAU DE BORD'!$E$7:$E$14</f>
            </numRef>
          </cat>
          <val>
            <numRef>
              <f>'TABLEAU DE BORD'!$I$7:$I$14</f>
            </numRef>
          </val>
        </ser>
        <gapWidth val="60"/>
        <axId val="10"/>
        <axId val="100"/>
      </barChart>
      <catAx>
        <axId val="10"/>
        <scaling>
          <orientation val="minMax"/>
        </scaling>
        <axPos val="l"/>
        <majorTickMark val="none"/>
        <minorTickMark val="none"/>
        <crossAx val="100"/>
        <lblOffset val="100"/>
      </catAx>
      <valAx>
        <axId val="100"/>
        <scaling>
          <orientation val="minMax"/>
          <max val="1"/>
          <min val="0"/>
        </scaling>
        <axPos val="l"/>
        <majorGridlines/>
        <numFmt formatCode="0 %" sourceLinked="0"/>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4</col>
      <colOff>0</colOff>
      <row>16</row>
      <rowOff>0</rowOff>
    </from>
    <ext cx="6120000" cy="270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fitToPage="1"/>
  </sheetPr>
  <dimension ref="B1:C53"/>
  <sheetViews>
    <sheetView showGridLines="0" workbookViewId="0">
      <selection activeCell="A1" sqref="A1"/>
    </sheetView>
  </sheetViews>
  <sheetFormatPr baseColWidth="8" defaultRowHeight="15"/>
  <cols>
    <col width="2" customWidth="1" min="1" max="1"/>
    <col width="38" customWidth="1" min="2" max="2"/>
    <col width="96" customWidth="1" min="3" max="3"/>
  </cols>
  <sheetData>
    <row r="1">
      <c r="B1" s="1" t="inlineStr">
        <is>
          <t>PLANNING DE CHANTIER - MODE D'EMPLOI</t>
        </is>
      </c>
    </row>
    <row r="2">
      <c r="B2" s="2" t="inlineStr">
        <is>
          <t>Modèle Excel tous corps d'état - modelefacile.com - version 1.0 - aucune macro</t>
        </is>
      </c>
    </row>
    <row r="4" ht="19" customHeight="1">
      <c r="B4" s="3" t="inlineStr">
        <is>
          <t>1. Les six feuilles du classeur</t>
        </is>
      </c>
    </row>
    <row r="5" ht="30" customHeight="1">
      <c r="B5" s="4" t="inlineStr">
        <is>
          <t>PARAMETRES</t>
        </is>
      </c>
      <c r="C5" s="5" t="inlineStr">
        <is>
          <t>Identité du chantier, dates contractuelles, clause de retard, listes déroulantes, jours non travaillés, annuaire des intervenants.</t>
        </is>
      </c>
    </row>
    <row r="6" ht="30" customHeight="1">
      <c r="B6" s="4" t="inlineStr">
        <is>
          <t>PLANNING</t>
        </is>
      </c>
      <c r="C6" s="5" t="inlineStr">
        <is>
          <t>Le tableau de saisie (60 lignes) et le diagramme de Gantt hebdomadaire (30 semaines). C'est la feuille de travail.</t>
        </is>
      </c>
    </row>
    <row r="7" ht="30" customHeight="1">
      <c r="B7" s="4" t="inlineStr">
        <is>
          <t>JOURNAL DE CHANTIER</t>
        </is>
      </c>
      <c r="C7" s="5" t="inlineStr">
        <is>
          <t>Un événement par ligne : intempéries, livraison en retard, modification du client, attente de plan. C'est la mémoire écrite du chantier.</t>
        </is>
      </c>
    </row>
    <row r="8" ht="30" customHeight="1">
      <c r="B8" s="4" t="inlineStr">
        <is>
          <t>TABLEAU DE BORD</t>
        </is>
      </c>
      <c r="C8" s="5" t="inlineStr">
        <is>
          <t>Calculé à partir de la feuille PLANNING : avancement réel et attendu, tâches en retard, date de fin projetée, simulation de pénalités, suivi par phase et par lot.</t>
        </is>
      </c>
    </row>
    <row r="9" ht="30" customHeight="1">
      <c r="B9" s="4" t="inlineStr">
        <is>
          <t>EXEMPLE REMPLI</t>
        </is>
      </c>
      <c r="C9" s="5" t="inlineStr">
        <is>
          <t>Un chantier de maison individuelle suivi jusqu'au 15/06/2026, formules actives : dupliquez cette feuille pour démarrer plus vite.</t>
        </is>
      </c>
    </row>
    <row r="11" ht="19" customHeight="1">
      <c r="B11" s="3" t="inlineStr">
        <is>
          <t>2. Ordre de remplissage</t>
        </is>
      </c>
    </row>
    <row r="12" ht="30" customHeight="1">
      <c r="B12" s="4" t="inlineStr">
        <is>
          <t>Étape 1</t>
        </is>
      </c>
      <c r="C12" s="5" t="inlineStr">
        <is>
          <t>PARAMETRES : nom du chantier, maître d'ouvrage, date d'ouverture, date de réception contractuelle, montant du marché.</t>
        </is>
      </c>
    </row>
    <row r="13" ht="30" customHeight="1">
      <c r="B13" s="4" t="inlineStr">
        <is>
          <t>Étape 2</t>
        </is>
      </c>
      <c r="C13" s="5" t="inlineStr">
        <is>
          <t>PARAMETRES : clause de retard (par défaut celle du CCAG-Travaux) et première semaine affichée dans le diagramme (choisissez un lundi).</t>
        </is>
      </c>
    </row>
    <row r="14" ht="30" customHeight="1">
      <c r="B14" s="4" t="inlineStr">
        <is>
          <t>Étape 3</t>
        </is>
      </c>
      <c r="C14" s="5" t="inlineStr">
        <is>
          <t>PARAMETRES : complétez les jours non travaillés (fermeture d'été, ponts). Les fériés 2026 et 2027 sont déjà saisis.</t>
        </is>
      </c>
    </row>
    <row r="15" ht="30" customHeight="1">
      <c r="B15" s="4" t="inlineStr">
        <is>
          <t>Étape 4</t>
        </is>
      </c>
      <c r="C15" s="5" t="inlineStr">
        <is>
          <t>PLANNING : listez les tâches dans l'ordre chronologique, phase par phase et lot par lot, puis saisissez Début prévu et Durée en jours ouvrés.</t>
        </is>
      </c>
    </row>
    <row r="16" ht="30" customHeight="1">
      <c r="B16" s="4" t="inlineStr">
        <is>
          <t>Étape 5</t>
        </is>
      </c>
      <c r="C16" s="5" t="inlineStr">
        <is>
          <t>PLANNING : renseignez la colonne Pred. avec le numéro de la tâche qui doit être terminée avant. La tâche citée doit se trouver au-dessus.</t>
        </is>
      </c>
    </row>
    <row r="17" ht="30" customHeight="1">
      <c r="B17" s="4" t="inlineStr">
        <is>
          <t>Étape 6</t>
        </is>
      </c>
      <c r="C17" s="5" t="inlineStr">
        <is>
          <t>Chaque semaine : Début réel, Fin réelle, Avancement, puis le JOURNAL pour les événements qui ont déplace le planning.</t>
        </is>
      </c>
    </row>
    <row r="19" ht="19" customHeight="1">
      <c r="B19" s="3" t="inlineStr">
        <is>
          <t>3. Conventions à respecter</t>
        </is>
      </c>
    </row>
    <row r="20" ht="30" customHeight="1">
      <c r="B20" s="4" t="inlineStr">
        <is>
          <t>Jours ouvrés</t>
        </is>
      </c>
      <c r="C20" s="5" t="inlineStr">
        <is>
          <t>Les durées s'expriment en jours ouvrés : samedis, dimanches et dates de la liste des jours non travaillés sont exclus automatiquement.</t>
        </is>
      </c>
    </row>
    <row r="21" ht="30" customHeight="1">
      <c r="B21" s="4" t="inlineStr">
        <is>
          <t>Jalon</t>
        </is>
      </c>
      <c r="C21" s="5" t="inlineStr">
        <is>
          <t>Une durée de 0 jour crée un jalon (mise hors d'eau, mise hors d'air, réception). Il apparaît en orange dans le diagramme.</t>
        </is>
      </c>
    </row>
    <row r="22" ht="30" customHeight="1">
      <c r="B22" s="4" t="inlineStr">
        <is>
          <t>Avancement</t>
        </is>
      </c>
      <c r="C22" s="5" t="inlineStr">
        <is>
          <t>Saisissez le pourcentage de travail réalisé, pas le pourcentage de temps écoulé. La colonne voisine indique où vous devriez en être.</t>
        </is>
      </c>
    </row>
    <row r="23" ht="30" customHeight="1">
      <c r="B23" s="4" t="inlineStr">
        <is>
          <t>Colonnes bleutées</t>
        </is>
      </c>
      <c r="C23" s="5" t="inlineStr">
        <is>
          <t>Elles contiennent des formules. Ne les écrasez jamais par une saisie : le tableau de bord cesserait d'être juste.</t>
        </is>
      </c>
    </row>
    <row r="24" ht="30" customHeight="1">
      <c r="B24" s="4" t="inlineStr">
        <is>
          <t>Date de situation</t>
        </is>
      </c>
      <c r="C24" s="5" t="inlineStr">
        <is>
          <t>Toutes les alertes se calent sur cette date (feuille PARAMETRES). Laissez =AUJOURDHUI() ou figez-la à la date de la réunion.</t>
        </is>
      </c>
    </row>
    <row r="26" ht="19" customHeight="1">
      <c r="B26" s="3" t="inlineStr">
        <is>
          <t>4. Ce que le fichier calcule seul</t>
        </is>
      </c>
    </row>
    <row r="27" ht="24" customHeight="1">
      <c r="B27" s="4" t="inlineStr">
        <is>
          <t>Fin prévue</t>
        </is>
      </c>
      <c r="C27" s="5" t="inlineStr">
        <is>
          <t>A partir du début prévu et de la durée, en sautant les week-ends, les fériés et les jours de fermeture.</t>
        </is>
      </c>
    </row>
    <row r="28" ht="24" customHeight="1">
      <c r="B28" s="4" t="inlineStr">
        <is>
          <t>Statut</t>
        </is>
      </c>
      <c r="C28" s="5" t="inlineStr">
        <is>
          <t>Terminée, En cours, En retard, Démarrage en retard, À venir.</t>
        </is>
      </c>
    </row>
    <row r="29" ht="24" customHeight="1">
      <c r="B29" s="4" t="inlineStr">
        <is>
          <t>Écart</t>
        </is>
      </c>
      <c r="C29" s="5" t="inlineStr">
        <is>
          <t>Nombre de jours ouvrés de retard ou d'avance sur chaque tâche.</t>
        </is>
      </c>
    </row>
    <row r="30" ht="30" customHeight="1">
      <c r="B30" s="4" t="inlineStr">
        <is>
          <t>Fin projetée</t>
        </is>
      </c>
      <c r="C30" s="5" t="inlineStr">
        <is>
          <t>Date de fin réaliste : le retard constaté est reporté sur la tâche suivante, puis de proche en proche jusqu'a la réception.</t>
        </is>
      </c>
    </row>
    <row r="31" ht="30" customHeight="1">
      <c r="B31" s="4" t="inlineStr">
        <is>
          <t>Contrôle</t>
        </is>
      </c>
      <c r="C31" s="5" t="inlineStr">
        <is>
          <t>Signale les incohérences : durée manquante, tâche qui démarre avant la fin de la précédente, avancement sans date, prédécesseur invalide.</t>
        </is>
      </c>
    </row>
    <row r="33" ht="19" customHeight="1">
      <c r="B33" s="3" t="inlineStr">
        <is>
          <t>5. Code couleur</t>
        </is>
      </c>
    </row>
    <row r="34" ht="16" customHeight="1">
      <c r="B34" s="4" t="inlineStr">
        <is>
          <t>Cellules blanches</t>
        </is>
      </c>
      <c r="C34" s="5" t="inlineStr">
        <is>
          <t>À saisir.</t>
        </is>
      </c>
    </row>
    <row r="35" ht="16" customHeight="1">
      <c r="B35" s="4" t="inlineStr">
        <is>
          <t>Cellules bleu pâle</t>
        </is>
      </c>
      <c r="C35" s="5" t="inlineStr">
        <is>
          <t>Calculées.</t>
        </is>
      </c>
    </row>
    <row r="36" ht="30" customHeight="1">
      <c r="B36" s="4" t="inlineStr">
        <is>
          <t>Diagramme</t>
        </is>
      </c>
      <c r="C36" s="5" t="inlineStr">
        <is>
          <t>Bleu clair = prévu, bleu foncé = réalisé, orange = jalon, gris = semaine entièrement chômée, jaune = semaine du point de situation.</t>
        </is>
      </c>
    </row>
    <row r="37" ht="24" customHeight="1">
      <c r="B37" s="4" t="inlineStr">
        <is>
          <t>Rouge / vert</t>
        </is>
      </c>
      <c r="C37" s="5" t="inlineStr">
        <is>
          <t>Rouge = retard ou anomalie à traiter. Vert = terminé ou en avance.</t>
        </is>
      </c>
    </row>
    <row r="39" ht="19" customHeight="1">
      <c r="B39" s="3" t="inlineStr">
        <is>
          <t>6. Avant chaque réunion de chantier</t>
        </is>
      </c>
    </row>
    <row r="40" ht="30" customHeight="1">
      <c r="B40" s="4" t="inlineStr">
        <is>
          <t>En dix minutes</t>
        </is>
      </c>
      <c r="C40" s="5" t="inlineStr">
        <is>
          <t>1) figez la date de situation ; 2) mettez à jour les avancements ; 3) lisez les lignes rouges ; 4) saisissez les aléas de la semaine ; 5) imprimez le PLANNING en paysage (zone d'impression déjà réglée).</t>
        </is>
      </c>
    </row>
    <row r="41" ht="30" customHeight="1">
      <c r="B41" s="4" t="inlineStr">
        <is>
          <t>Nommage du fichier</t>
        </is>
      </c>
      <c r="C41" s="5" t="inlineStr">
        <is>
          <t>planning_&lt;chantier&gt;_AAAA-MM-JJ.xlsx : une version par réunion, jamais écrasée. C'est ce qui permet de prouver l'enchaînement des decisions plusieurs mois plus tard.</t>
        </is>
      </c>
    </row>
    <row r="43" ht="19" customHeight="1">
      <c r="B43" s="3" t="inlineStr">
        <is>
          <t>7. Ce que ce fichier ne fait pas</t>
        </is>
      </c>
    </row>
    <row r="44" ht="30" customHeight="1">
      <c r="B44" s="4" t="inlineStr">
        <is>
          <t>Chemin critique</t>
        </is>
      </c>
      <c r="C44" s="5" t="inlineStr">
        <is>
          <t>Il n'y a pas de calcul de marges au sens PERT : la colonne Pred. propage le retard mais ne recalcule pas un réseau de dépendances.</t>
        </is>
      </c>
    </row>
    <row r="45" ht="30" customHeight="1">
      <c r="B45" s="4" t="inlineStr">
        <is>
          <t>Travail simultané</t>
        </is>
      </c>
      <c r="C45" s="5" t="inlineStr">
        <is>
          <t>Un classeur Excel se prête mal à la saisie par plusieurs personnes en même temps. Une seule personne tient le fichier.</t>
        </is>
      </c>
    </row>
    <row r="46" ht="30" customHeight="1">
      <c r="B46" s="4" t="inlineStr">
        <is>
          <t>Documents obligatoires</t>
        </is>
      </c>
      <c r="C46" s="5" t="inlineStr">
        <is>
          <t>Il ne remplace ni le plan général de coordination SPS, ni le PPSPS, ni le compte rendu de chantier, ni le procès-verbal de réception.</t>
        </is>
      </c>
    </row>
    <row r="47" ht="30" customHeight="1">
      <c r="B47" s="4" t="inlineStr">
        <is>
          <t>Pénalités</t>
        </is>
      </c>
      <c r="C47" s="5" t="inlineStr">
        <is>
          <t>La simulation du tableau de bord est indicative : le retard réellement pénalisable dépend des prolongations de délai accordées.</t>
        </is>
      </c>
    </row>
    <row r="49" ht="19" customHeight="1">
      <c r="B49" s="3" t="inlineStr">
        <is>
          <t>8. Textes de référence utilises</t>
        </is>
      </c>
    </row>
    <row r="50" ht="30" customHeight="1">
      <c r="B50" s="4" t="inlineStr">
        <is>
          <t>Marchés publics</t>
        </is>
      </c>
      <c r="C50" s="5" t="inlineStr">
        <is>
          <t>CCAG-Travaux 2021 (arrêté du 30 mars 2021), art. 28 (période de préparation, programme et calendrier d'exécution) et art. 19 (pénalités de retard).</t>
        </is>
      </c>
    </row>
    <row r="51" ht="30" customHeight="1">
      <c r="B51" s="4" t="inlineStr">
        <is>
          <t>Prévention</t>
        </is>
      </c>
      <c r="C51" s="5" t="inlineStr">
        <is>
          <t>Code du travail, art. L4531-1 (planification des travaux et des phases de travail) et art. R4532-2 (seuils de la déclaration préalable).</t>
        </is>
      </c>
    </row>
    <row r="52" ht="24" customHeight="1">
      <c r="B52" s="4" t="inlineStr">
        <is>
          <t>Réception</t>
        </is>
      </c>
      <c r="C52" s="5" t="inlineStr">
        <is>
          <t>Code civil, art. 1792-6 (réception, réserves, garantie de parfait achèvement d'un an).</t>
        </is>
      </c>
    </row>
    <row r="53" ht="30" customHeight="1">
      <c r="B53" s="4" t="inlineStr">
        <is>
          <t>Maison individuelle</t>
        </is>
      </c>
      <c r="C53" s="5" t="inlineStr">
        <is>
          <t>Code de la construction et de l'habitation, art. R231-14 (pénalité minimale de 1/3 000 du prix par jour de retard).</t>
        </is>
      </c>
    </row>
  </sheetData>
  <mergeCells count="8">
    <mergeCell ref="B39:C39"/>
    <mergeCell ref="B33:C33"/>
    <mergeCell ref="B11:C11"/>
    <mergeCell ref="B19:C19"/>
    <mergeCell ref="B26:C26"/>
    <mergeCell ref="B49:C49"/>
    <mergeCell ref="B4:C4"/>
    <mergeCell ref="B43:C43"/>
  </mergeCells>
  <pageMargins left="0.75" right="0.75" top="1" bottom="1" header="0.5" footer="0.5"/>
  <pageSetup orientation="portrait" fitToWidth="1"/>
</worksheet>
</file>

<file path=xl/worksheets/sheet2.xml><?xml version="1.0" encoding="utf-8"?>
<worksheet xmlns="http://schemas.openxmlformats.org/spreadsheetml/2006/main">
  <sheetPr>
    <outlinePr summaryBelow="1" summaryRight="1"/>
    <pageSetUpPr fitToPage="1"/>
  </sheetPr>
  <dimension ref="B1:I136"/>
  <sheetViews>
    <sheetView showGridLines="0" workbookViewId="0">
      <selection activeCell="A1" sqref="A1"/>
    </sheetView>
  </sheetViews>
  <sheetFormatPr baseColWidth="8" defaultRowHeight="15"/>
  <cols>
    <col width="2" customWidth="1" min="1" max="1"/>
    <col width="46" customWidth="1" min="2" max="2"/>
    <col width="32" customWidth="1" min="3" max="3"/>
    <col width="3" customWidth="1" min="4" max="4"/>
    <col width="26" customWidth="1" min="5" max="5"/>
    <col width="32" customWidth="1" min="6" max="6"/>
    <col width="24" customWidth="1" min="7" max="7"/>
    <col width="34" customWidth="1" min="8" max="8"/>
    <col width="32" customWidth="1" min="9" max="9"/>
  </cols>
  <sheetData>
    <row r="1">
      <c r="B1" s="1" t="inlineStr">
        <is>
          <t>PARAMETRES DU CHANTIER</t>
        </is>
      </c>
    </row>
    <row r="2">
      <c r="B2" s="2" t="inlineStr">
        <is>
          <t>À renseigner en premier : cette feuille alimente le planning, le tableau de bord et les listes déroulantes.</t>
        </is>
      </c>
    </row>
    <row r="4" ht="19" customHeight="1">
      <c r="B4" s="3" t="inlineStr">
        <is>
          <t>1. Identification du chantier</t>
        </is>
      </c>
      <c r="E4" s="3" t="inlineStr">
        <is>
          <t>4. Listes déroulantes (modifiables)</t>
        </is>
      </c>
    </row>
    <row r="5">
      <c r="B5" s="4" t="inlineStr">
        <is>
          <t>Nom / référence du chantier</t>
        </is>
      </c>
      <c r="C5" s="6" t="inlineStr"/>
      <c r="E5" s="7" t="inlineStr">
        <is>
          <t>Phases</t>
        </is>
      </c>
      <c r="F5" s="7" t="inlineStr">
        <is>
          <t>Lots / corps d'état</t>
        </is>
      </c>
      <c r="G5" s="7" t="inlineStr">
        <is>
          <t>Type d'aléa</t>
        </is>
      </c>
      <c r="H5" s="7" t="inlineStr">
        <is>
          <t>Imputabilité</t>
        </is>
      </c>
      <c r="I5" s="7" t="inlineStr">
        <is>
          <t>Démarche à engager</t>
        </is>
      </c>
    </row>
    <row r="6">
      <c r="B6" s="4" t="inlineStr">
        <is>
          <t>Maître d'ouvrage (client)</t>
        </is>
      </c>
      <c r="C6" s="6" t="inlineStr"/>
      <c r="E6" s="6" t="inlineStr">
        <is>
          <t>Préparation</t>
        </is>
      </c>
      <c r="F6" s="6" t="inlineStr">
        <is>
          <t>00 Général / installation</t>
        </is>
      </c>
      <c r="G6" s="6" t="inlineStr">
        <is>
          <t>Intempéries</t>
        </is>
      </c>
      <c r="H6" s="6" t="inlineStr">
        <is>
          <t>Entreprise titulaire</t>
        </is>
      </c>
      <c r="I6" s="6" t="inlineStr">
        <is>
          <t>Aucune</t>
        </is>
      </c>
    </row>
    <row r="7">
      <c r="B7" s="4" t="inlineStr">
        <is>
          <t>Maître d'œuvre / conducteur de travaux</t>
        </is>
      </c>
      <c r="C7" s="6" t="inlineStr"/>
      <c r="E7" s="6" t="inlineStr">
        <is>
          <t>Terrassement / fondations</t>
        </is>
      </c>
      <c r="F7" s="6" t="inlineStr">
        <is>
          <t>01 Terrassement - VRD</t>
        </is>
      </c>
      <c r="G7" s="6" t="inlineStr">
        <is>
          <t>Retard d'approvisionnement</t>
        </is>
      </c>
      <c r="H7" s="6" t="inlineStr">
        <is>
          <t>Sous-traitant</t>
        </is>
      </c>
      <c r="I7" s="6" t="inlineStr">
        <is>
          <t>Déclaration d'intempéries à la caisse (CIBTP)</t>
        </is>
      </c>
    </row>
    <row r="8">
      <c r="B8" s="4" t="inlineStr">
        <is>
          <t>Adresse du chantier</t>
        </is>
      </c>
      <c r="C8" s="6" t="inlineStr"/>
      <c r="E8" s="6" t="inlineStr">
        <is>
          <t>Gros œuvre</t>
        </is>
      </c>
      <c r="F8" s="6" t="inlineStr">
        <is>
          <t>02 Gros œuvre</t>
        </is>
      </c>
      <c r="G8" s="6" t="inlineStr">
        <is>
          <t>Effectif insuffisant / absence</t>
        </is>
      </c>
      <c r="H8" s="6" t="inlineStr">
        <is>
          <t>Maître d'ouvrage</t>
        </is>
      </c>
      <c r="I8" s="6" t="inlineStr">
        <is>
          <t>Demande de prolongation de délai</t>
        </is>
      </c>
    </row>
    <row r="9">
      <c r="B9" s="4" t="inlineStr">
        <is>
          <t>N° de permis de construire ou de DP</t>
        </is>
      </c>
      <c r="C9" s="6" t="inlineStr"/>
      <c r="E9" s="6" t="inlineStr">
        <is>
          <t>Clos et couvert</t>
        </is>
      </c>
      <c r="F9" s="6" t="inlineStr">
        <is>
          <t>03 Charpente - ossature</t>
        </is>
      </c>
      <c r="G9" s="6" t="inlineStr">
        <is>
          <t>Défaut d'exécution - reprise</t>
        </is>
      </c>
      <c r="H9" s="6" t="inlineStr">
        <is>
          <t>Maître d'œuvre</t>
        </is>
      </c>
      <c r="I9" s="6" t="inlineStr">
        <is>
          <t>Constat contradictoire</t>
        </is>
      </c>
    </row>
    <row r="10">
      <c r="B10" s="4" t="inlineStr">
        <is>
          <t>Coordonnateur SPS désigné (oui / non / sans objet)</t>
        </is>
      </c>
      <c r="C10" s="6" t="inlineStr">
        <is>
          <t>Oui</t>
        </is>
      </c>
      <c r="E10" s="6" t="inlineStr">
        <is>
          <t>Second œuvre</t>
        </is>
      </c>
      <c r="F10" s="6" t="inlineStr">
        <is>
          <t>04 Couverture - zinguerie</t>
        </is>
      </c>
      <c r="G10" s="6" t="inlineStr">
        <is>
          <t>Modification demandée par le maître d'ouvrage</t>
        </is>
      </c>
      <c r="H10" s="6" t="inlineStr">
        <is>
          <t>Aléa extérieur (intempéries, réseaux...)</t>
        </is>
      </c>
      <c r="I10" s="6" t="inlineStr">
        <is>
          <t>Avenant ou ordre de service</t>
        </is>
      </c>
    </row>
    <row r="11">
      <c r="B11" s="4" t="inlineStr">
        <is>
          <t>Date d'ouverture du chantier</t>
        </is>
      </c>
      <c r="C11" s="8" t="n"/>
      <c r="E11" s="6" t="inlineStr">
        <is>
          <t>Finitions</t>
        </is>
      </c>
      <c r="F11" s="6" t="inlineStr">
        <is>
          <t>05 Menuiseries extérieures</t>
        </is>
      </c>
      <c r="G11" s="6" t="inlineStr">
        <is>
          <t>Imprévu technique / découverte</t>
        </is>
      </c>
      <c r="H11" s="6" t="inlineStr">
        <is>
          <t>Non déterminée</t>
        </is>
      </c>
      <c r="I11" s="6" t="inlineStr">
        <is>
          <t>Réserve écrite au maître d'ouvrage</t>
        </is>
      </c>
    </row>
    <row r="12">
      <c r="B12" s="4" t="inlineStr">
        <is>
          <t>Délai contractuel (mois)</t>
        </is>
      </c>
      <c r="C12" s="6" t="n"/>
      <c r="E12" s="6" t="inlineStr">
        <is>
          <t>Aménagements extérieurs / VRD</t>
        </is>
      </c>
      <c r="F12" s="6" t="inlineStr">
        <is>
          <t>06 Étanchéité</t>
        </is>
      </c>
      <c r="G12" s="6" t="inlineStr">
        <is>
          <t>Réseaux (DT-DICT, branchement)</t>
        </is>
      </c>
      <c r="I12" s="6" t="inlineStr">
        <is>
          <t>Information du coordonnateur SPS</t>
        </is>
      </c>
    </row>
    <row r="13">
      <c r="B13" s="4" t="inlineStr">
        <is>
          <t>Date de réception contractuelle</t>
        </is>
      </c>
      <c r="C13" s="8" t="n"/>
      <c r="E13" s="6" t="inlineStr">
        <is>
          <t>Réception</t>
        </is>
      </c>
      <c r="F13" s="6" t="inlineStr">
        <is>
          <t>07 Plâtrerie - isolation</t>
        </is>
      </c>
      <c r="G13" s="6" t="inlineStr">
        <is>
          <t>Sécurité - coactivité</t>
        </is>
      </c>
    </row>
    <row r="14">
      <c r="B14" s="4" t="inlineStr">
        <is>
          <t>Montant du marché HT</t>
        </is>
      </c>
      <c r="C14" s="9" t="n"/>
      <c r="E14" s="6" t="inlineStr">
        <is>
          <t>Jalon</t>
        </is>
      </c>
      <c r="F14" s="6" t="inlineStr">
        <is>
          <t>08 Électricité - courants faibles</t>
        </is>
      </c>
      <c r="G14" s="6" t="inlineStr">
        <is>
          <t>Attente de plan ou d'arbitrage</t>
        </is>
      </c>
    </row>
    <row r="15">
      <c r="E15" s="6" t="inlineStr">
        <is>
          <t>Hors chantier</t>
        </is>
      </c>
      <c r="F15" s="6" t="inlineStr">
        <is>
          <t>09 Plomberie - chauffage - VMC</t>
        </is>
      </c>
      <c r="G15" s="6" t="inlineStr">
        <is>
          <t>Accès / voisinage</t>
        </is>
      </c>
    </row>
    <row r="16" ht="19" customHeight="1">
      <c r="B16" s="3" t="inlineStr">
        <is>
          <t>2. Clause de retard applicable</t>
        </is>
      </c>
      <c r="F16" s="6" t="inlineStr">
        <is>
          <t>10 Menuiseries intérieures</t>
        </is>
      </c>
      <c r="G16" s="6" t="inlineStr">
        <is>
          <t>Autre</t>
        </is>
      </c>
    </row>
    <row r="17">
      <c r="B17" s="4" t="inlineStr">
        <is>
          <t>Pénalité journalière : 1/x du montant HT</t>
        </is>
      </c>
      <c r="C17" s="10" t="n">
        <v>3000</v>
      </c>
      <c r="F17" s="6" t="inlineStr">
        <is>
          <t>11 Carrelage - faïence</t>
        </is>
      </c>
    </row>
    <row r="18">
      <c r="B18" s="4" t="inlineStr">
        <is>
          <t>Plafond des pénalités (% du montant HT)</t>
        </is>
      </c>
      <c r="C18" s="11" t="n">
        <v>0.1</v>
      </c>
      <c r="F18" s="6" t="inlineStr">
        <is>
          <t>12 Peinture - revêtements</t>
        </is>
      </c>
    </row>
    <row r="19">
      <c r="B19" s="4" t="inlineStr">
        <is>
          <t>Seuil d'exonération</t>
        </is>
      </c>
      <c r="C19" s="9" t="n">
        <v>1000</v>
      </c>
      <c r="F19" s="6" t="inlineStr">
        <is>
          <t>13 Serrurerie - métallerie</t>
        </is>
      </c>
    </row>
    <row r="20">
      <c r="B20" s="12" t="inlineStr">
        <is>
          <t>Valeurs pre-remplies = CCAG-Travaux 2021, art. 19.1.1 (1/3 000 du montant HT par jour, plafond 10 %, exonération en dessous de 1 000 €). En marché privé, recopiez la clause de votre CCAP ou de votre contrat. En contrat de construction de maison individuelle, le minimum legal est de 1/3 000 du prix convenu par jour de retard (art. R231-14 du CCH).</t>
        </is>
      </c>
      <c r="F20" s="6" t="inlineStr">
        <is>
          <t>14 Nettoyage - livraison</t>
        </is>
      </c>
    </row>
    <row r="21">
      <c r="F21" s="6" t="inlineStr">
        <is>
          <t>15 Espaces verts</t>
        </is>
      </c>
    </row>
    <row r="22">
      <c r="F22" s="6" t="inlineStr">
        <is>
          <t>16 Ascenseur</t>
        </is>
      </c>
    </row>
    <row r="23">
      <c r="F23" s="6" t="inlineStr">
        <is>
          <t>17 Désamiantage - dépose</t>
        </is>
      </c>
    </row>
    <row r="24" ht="19" customHeight="1">
      <c r="B24" s="3" t="inlineStr">
        <is>
          <t>3. Pilotage</t>
        </is>
      </c>
      <c r="F24" s="6" t="inlineStr">
        <is>
          <t>18 (lot à créer)</t>
        </is>
      </c>
    </row>
    <row r="25">
      <c r="B25" s="4" t="inlineStr">
        <is>
          <t>Première semaine affichée dans le diagramme (un lundi)</t>
        </is>
      </c>
      <c r="C25" s="8" t="n">
        <v>46083</v>
      </c>
      <c r="F25" s="6" t="inlineStr">
        <is>
          <t>19 (lot à créer)</t>
        </is>
      </c>
    </row>
    <row r="26">
      <c r="B26" s="4" t="inlineStr">
        <is>
          <t>Date du point de situation</t>
        </is>
      </c>
      <c r="C26" s="8">
        <f>TODAY()</f>
        <v/>
      </c>
    </row>
    <row r="27" ht="19" customHeight="1">
      <c r="B27" s="12" t="inlineStr">
        <is>
          <t>Laissez =AUJOURDHUI() pour un suivi au jour le jour, ou saisissez une date fixe pour éditer l'état du chantier à la date d'une réunion. Toutes les alertes de retard et le trait de semaine en cours se calent sur cette date.</t>
        </is>
      </c>
      <c r="E27" s="3" t="inlineStr">
        <is>
          <t>5. Intervenants du chantier (annuaire)</t>
        </is>
      </c>
    </row>
    <row r="28">
      <c r="E28" s="7" t="inlineStr">
        <is>
          <t>Lot</t>
        </is>
      </c>
      <c r="F28" s="7" t="inlineStr">
        <is>
          <t>Entreprise</t>
        </is>
      </c>
      <c r="G28" s="7" t="inlineStr">
        <is>
          <t>Contact</t>
        </is>
      </c>
      <c r="H28" s="7" t="inlineStr">
        <is>
          <t>Téléphone</t>
        </is>
      </c>
      <c r="I28" s="7" t="inlineStr">
        <is>
          <t>E-mail</t>
        </is>
      </c>
    </row>
    <row r="29">
      <c r="E29" s="6" t="n"/>
      <c r="F29" s="6" t="n"/>
      <c r="G29" s="6" t="n"/>
      <c r="H29" s="6" t="n"/>
      <c r="I29" s="6" t="n"/>
    </row>
    <row r="30">
      <c r="E30" s="6" t="n"/>
      <c r="F30" s="6" t="n"/>
      <c r="G30" s="6" t="n"/>
      <c r="H30" s="6" t="n"/>
      <c r="I30" s="6" t="n"/>
    </row>
    <row r="31" ht="19" customHeight="1">
      <c r="B31" s="3" t="inlineStr">
        <is>
          <t>6. Jours non travaillés (fériés, fermeture, congés, intempéries)</t>
        </is>
      </c>
      <c r="E31" s="6" t="n"/>
      <c r="F31" s="6" t="n"/>
      <c r="G31" s="6" t="n"/>
      <c r="H31" s="6" t="n"/>
      <c r="I31" s="6" t="n"/>
    </row>
    <row r="32">
      <c r="B32" s="7" t="inlineStr">
        <is>
          <t>Date</t>
        </is>
      </c>
      <c r="C32" s="7" t="inlineStr">
        <is>
          <t>Motif</t>
        </is>
      </c>
      <c r="E32" s="6" t="n"/>
      <c r="F32" s="6" t="n"/>
      <c r="G32" s="6" t="n"/>
      <c r="H32" s="6" t="n"/>
      <c r="I32" s="6" t="n"/>
    </row>
    <row r="33">
      <c r="B33" s="8" t="n">
        <v>46023</v>
      </c>
      <c r="C33" s="6" t="inlineStr">
        <is>
          <t>Férié - Jour de l'An</t>
        </is>
      </c>
      <c r="E33" s="6" t="n"/>
      <c r="F33" s="6" t="n"/>
      <c r="G33" s="6" t="n"/>
      <c r="H33" s="6" t="n"/>
      <c r="I33" s="6" t="n"/>
    </row>
    <row r="34">
      <c r="B34" s="8" t="n">
        <v>46118</v>
      </c>
      <c r="C34" s="6" t="inlineStr">
        <is>
          <t>Férié - Lundi de Pâques</t>
        </is>
      </c>
      <c r="E34" s="6" t="n"/>
      <c r="F34" s="6" t="n"/>
      <c r="G34" s="6" t="n"/>
      <c r="H34" s="6" t="n"/>
      <c r="I34" s="6" t="n"/>
    </row>
    <row r="35">
      <c r="B35" s="8" t="n">
        <v>46143</v>
      </c>
      <c r="C35" s="6" t="inlineStr">
        <is>
          <t>Férié - Fête du Travail</t>
        </is>
      </c>
      <c r="E35" s="6" t="n"/>
      <c r="F35" s="6" t="n"/>
      <c r="G35" s="6" t="n"/>
      <c r="H35" s="6" t="n"/>
      <c r="I35" s="6" t="n"/>
    </row>
    <row r="36">
      <c r="B36" s="8" t="n">
        <v>46150</v>
      </c>
      <c r="C36" s="6" t="inlineStr">
        <is>
          <t>Férié - Victoire 1945</t>
        </is>
      </c>
      <c r="E36" s="6" t="n"/>
      <c r="F36" s="6" t="n"/>
      <c r="G36" s="6" t="n"/>
      <c r="H36" s="6" t="n"/>
      <c r="I36" s="6" t="n"/>
    </row>
    <row r="37">
      <c r="B37" s="8" t="n">
        <v>46156</v>
      </c>
      <c r="C37" s="6" t="inlineStr">
        <is>
          <t>Férié - Ascension</t>
        </is>
      </c>
      <c r="E37" s="6" t="n"/>
      <c r="F37" s="6" t="n"/>
      <c r="G37" s="6" t="n"/>
      <c r="H37" s="6" t="n"/>
      <c r="I37" s="6" t="n"/>
    </row>
    <row r="38">
      <c r="B38" s="8" t="n">
        <v>46167</v>
      </c>
      <c r="C38" s="6" t="inlineStr">
        <is>
          <t>Férié - Lundi de Pentecôte</t>
        </is>
      </c>
      <c r="E38" s="6" t="n"/>
      <c r="F38" s="6" t="n"/>
      <c r="G38" s="6" t="n"/>
      <c r="H38" s="6" t="n"/>
      <c r="I38" s="6" t="n"/>
    </row>
    <row r="39">
      <c r="B39" s="8" t="n">
        <v>46217</v>
      </c>
      <c r="C39" s="6" t="inlineStr">
        <is>
          <t>Férié - Fête nationale</t>
        </is>
      </c>
      <c r="E39" s="6" t="n"/>
      <c r="F39" s="6" t="n"/>
      <c r="G39" s="6" t="n"/>
      <c r="H39" s="6" t="n"/>
      <c r="I39" s="6" t="n"/>
    </row>
    <row r="40">
      <c r="B40" s="8" t="n">
        <v>46337</v>
      </c>
      <c r="C40" s="6" t="inlineStr">
        <is>
          <t>Férié - Armistice 1918</t>
        </is>
      </c>
      <c r="E40" s="6" t="n"/>
      <c r="F40" s="6" t="n"/>
      <c r="G40" s="6" t="n"/>
      <c r="H40" s="6" t="n"/>
      <c r="I40" s="6" t="n"/>
    </row>
    <row r="41">
      <c r="B41" s="8" t="n">
        <v>46381</v>
      </c>
      <c r="C41" s="6" t="inlineStr">
        <is>
          <t>Férié - Noël</t>
        </is>
      </c>
      <c r="E41" s="6" t="n"/>
      <c r="F41" s="6" t="n"/>
      <c r="G41" s="6" t="n"/>
      <c r="H41" s="6" t="n"/>
      <c r="I41" s="6" t="n"/>
    </row>
    <row r="42">
      <c r="B42" s="8" t="n">
        <v>46388</v>
      </c>
      <c r="C42" s="6" t="inlineStr">
        <is>
          <t>Férié - Jour de l'An</t>
        </is>
      </c>
      <c r="E42" s="6" t="n"/>
      <c r="F42" s="6" t="n"/>
      <c r="G42" s="6" t="n"/>
      <c r="H42" s="6" t="n"/>
      <c r="I42" s="6" t="n"/>
    </row>
    <row r="43">
      <c r="B43" s="8" t="n">
        <v>46475</v>
      </c>
      <c r="C43" s="6" t="inlineStr">
        <is>
          <t>Férié - Lundi de Pâques</t>
        </is>
      </c>
      <c r="E43" s="6" t="n"/>
      <c r="F43" s="6" t="n"/>
      <c r="G43" s="6" t="n"/>
      <c r="H43" s="6" t="n"/>
      <c r="I43" s="6" t="n"/>
    </row>
    <row r="44">
      <c r="B44" s="8" t="n">
        <v>46513</v>
      </c>
      <c r="C44" s="6" t="inlineStr">
        <is>
          <t>Férié - Ascension</t>
        </is>
      </c>
      <c r="E44" s="6" t="n"/>
      <c r="F44" s="6" t="n"/>
      <c r="G44" s="6" t="n"/>
      <c r="H44" s="6" t="n"/>
      <c r="I44" s="6" t="n"/>
    </row>
    <row r="45">
      <c r="B45" s="8" t="n">
        <v>46524</v>
      </c>
      <c r="C45" s="6" t="inlineStr">
        <is>
          <t>Férié - Lundi de Pentecôte</t>
        </is>
      </c>
      <c r="E45" s="6" t="n"/>
      <c r="F45" s="6" t="n"/>
      <c r="G45" s="6" t="n"/>
      <c r="H45" s="6" t="n"/>
      <c r="I45" s="6" t="n"/>
    </row>
    <row r="46">
      <c r="B46" s="8" t="n">
        <v>46582</v>
      </c>
      <c r="C46" s="6" t="inlineStr">
        <is>
          <t>Férié - Fête nationale</t>
        </is>
      </c>
      <c r="E46" s="6" t="n"/>
      <c r="F46" s="6" t="n"/>
      <c r="G46" s="6" t="n"/>
      <c r="H46" s="6" t="n"/>
      <c r="I46" s="6" t="n"/>
    </row>
    <row r="47">
      <c r="B47" s="8" t="n">
        <v>46692</v>
      </c>
      <c r="C47" s="6" t="inlineStr">
        <is>
          <t>Férié - Toussaint</t>
        </is>
      </c>
      <c r="E47" s="6" t="n"/>
      <c r="F47" s="6" t="n"/>
      <c r="G47" s="6" t="n"/>
      <c r="H47" s="6" t="n"/>
      <c r="I47" s="6" t="n"/>
    </row>
    <row r="48">
      <c r="B48" s="8" t="n">
        <v>46702</v>
      </c>
      <c r="C48" s="6" t="inlineStr">
        <is>
          <t>Férié - Armistice 1918</t>
        </is>
      </c>
      <c r="E48" s="6" t="n"/>
      <c r="F48" s="6" t="n"/>
      <c r="G48" s="6" t="n"/>
      <c r="H48" s="6" t="n"/>
      <c r="I48" s="6" t="n"/>
    </row>
    <row r="49">
      <c r="B49" s="8" t="n"/>
      <c r="C49" s="6" t="n"/>
      <c r="E49" s="6" t="n"/>
      <c r="F49" s="6" t="n"/>
      <c r="G49" s="6" t="n"/>
      <c r="H49" s="6" t="n"/>
      <c r="I49" s="6" t="n"/>
    </row>
    <row r="50">
      <c r="B50" s="8" t="n"/>
      <c r="C50" s="6" t="n"/>
      <c r="E50" s="6" t="n"/>
      <c r="F50" s="6" t="n"/>
      <c r="G50" s="6" t="n"/>
      <c r="H50" s="6" t="n"/>
      <c r="I50" s="6" t="n"/>
    </row>
    <row r="51">
      <c r="B51" s="8" t="n"/>
      <c r="C51" s="6" t="n"/>
      <c r="E51" s="6" t="n"/>
      <c r="F51" s="6" t="n"/>
      <c r="G51" s="6" t="n"/>
      <c r="H51" s="6" t="n"/>
      <c r="I51" s="6" t="n"/>
    </row>
    <row r="52">
      <c r="B52" s="8" t="n"/>
      <c r="C52" s="6" t="n"/>
      <c r="E52" s="6" t="n"/>
      <c r="F52" s="6" t="n"/>
      <c r="G52" s="6" t="n"/>
      <c r="H52" s="6" t="n"/>
      <c r="I52" s="6" t="n"/>
    </row>
    <row r="53">
      <c r="B53" s="8" t="n"/>
      <c r="C53" s="6" t="n"/>
      <c r="E53" s="6" t="n"/>
      <c r="F53" s="6" t="n"/>
      <c r="G53" s="6" t="n"/>
      <c r="H53" s="6" t="n"/>
      <c r="I53" s="6" t="n"/>
    </row>
    <row r="54">
      <c r="B54" s="8" t="n"/>
      <c r="C54" s="6" t="n"/>
    </row>
    <row r="55">
      <c r="B55" s="8" t="n"/>
      <c r="C55" s="6" t="n"/>
    </row>
    <row r="56">
      <c r="B56" s="8" t="n"/>
      <c r="C56" s="6" t="n"/>
    </row>
    <row r="57">
      <c r="B57" s="8" t="n"/>
      <c r="C57" s="6" t="n"/>
    </row>
    <row r="58">
      <c r="B58" s="8" t="n"/>
      <c r="C58" s="6" t="n"/>
    </row>
    <row r="59">
      <c r="B59" s="8" t="n"/>
      <c r="C59" s="6" t="n"/>
    </row>
    <row r="60">
      <c r="B60" s="8" t="n"/>
      <c r="C60" s="6" t="n"/>
    </row>
    <row r="61">
      <c r="B61" s="8" t="n"/>
      <c r="C61" s="6" t="n"/>
    </row>
    <row r="62">
      <c r="B62" s="8" t="n"/>
      <c r="C62" s="6" t="n"/>
    </row>
    <row r="63">
      <c r="B63" s="8" t="n"/>
      <c r="C63" s="6" t="n"/>
    </row>
    <row r="64">
      <c r="B64" s="8" t="n"/>
      <c r="C64" s="6" t="n"/>
    </row>
    <row r="65">
      <c r="B65" s="8" t="n"/>
      <c r="C65" s="6" t="n"/>
    </row>
    <row r="66">
      <c r="B66" s="8" t="n"/>
      <c r="C66" s="6" t="n"/>
    </row>
    <row r="67">
      <c r="B67" s="8" t="n"/>
      <c r="C67" s="6" t="n"/>
    </row>
    <row r="68">
      <c r="B68" s="8" t="n"/>
      <c r="C68" s="6" t="n"/>
    </row>
    <row r="69">
      <c r="B69" s="8" t="n"/>
      <c r="C69" s="6" t="n"/>
    </row>
    <row r="70">
      <c r="B70" s="8" t="n"/>
      <c r="C70" s="6" t="n"/>
    </row>
    <row r="71">
      <c r="B71" s="8" t="n"/>
      <c r="C71" s="6" t="n"/>
    </row>
    <row r="72">
      <c r="B72" s="8" t="n"/>
      <c r="C72" s="6" t="n"/>
    </row>
    <row r="73">
      <c r="B73" s="8" t="n"/>
      <c r="C73" s="6" t="n"/>
    </row>
    <row r="74">
      <c r="B74" s="8" t="n"/>
      <c r="C74" s="6" t="n"/>
    </row>
    <row r="75">
      <c r="B75" s="8" t="n"/>
      <c r="C75" s="6" t="n"/>
    </row>
    <row r="76">
      <c r="B76" s="8" t="n"/>
      <c r="C76" s="6" t="n"/>
    </row>
    <row r="77">
      <c r="B77" s="8" t="n"/>
      <c r="C77" s="6" t="n"/>
    </row>
    <row r="78">
      <c r="B78" s="8" t="n"/>
      <c r="C78" s="6" t="n"/>
    </row>
    <row r="79">
      <c r="B79" s="8" t="n"/>
      <c r="C79" s="6" t="n"/>
    </row>
    <row r="80">
      <c r="B80" s="8" t="n"/>
      <c r="C80" s="6" t="n"/>
    </row>
    <row r="81">
      <c r="B81" s="8" t="n"/>
      <c r="C81" s="6" t="n"/>
    </row>
    <row r="82">
      <c r="B82" s="8" t="n"/>
      <c r="C82" s="6" t="n"/>
    </row>
    <row r="83">
      <c r="B83" s="8" t="n"/>
      <c r="C83" s="6" t="n"/>
    </row>
    <row r="84">
      <c r="B84" s="8" t="n"/>
      <c r="C84" s="6" t="n"/>
    </row>
    <row r="85">
      <c r="B85" s="8" t="n"/>
      <c r="C85" s="6" t="n"/>
    </row>
    <row r="86">
      <c r="B86" s="8" t="n"/>
      <c r="C86" s="6" t="n"/>
    </row>
    <row r="87">
      <c r="B87" s="8" t="n"/>
      <c r="C87" s="6" t="n"/>
    </row>
    <row r="88">
      <c r="B88" s="8" t="n"/>
      <c r="C88" s="6" t="n"/>
    </row>
    <row r="89">
      <c r="B89" s="8" t="n"/>
      <c r="C89" s="6" t="n"/>
    </row>
    <row r="90">
      <c r="B90" s="8" t="n"/>
      <c r="C90" s="6" t="n"/>
    </row>
    <row r="91">
      <c r="B91" s="8" t="n"/>
      <c r="C91" s="6" t="n"/>
    </row>
    <row r="92">
      <c r="B92" s="8" t="n"/>
      <c r="C92" s="6" t="n"/>
    </row>
    <row r="93">
      <c r="B93" s="8" t="n"/>
      <c r="C93" s="6" t="n"/>
    </row>
    <row r="94">
      <c r="B94" s="8" t="n"/>
      <c r="C94" s="6" t="n"/>
    </row>
    <row r="95">
      <c r="B95" s="8" t="n"/>
      <c r="C95" s="6" t="n"/>
    </row>
    <row r="96">
      <c r="B96" s="8" t="n"/>
      <c r="C96" s="6" t="n"/>
    </row>
    <row r="97">
      <c r="B97" s="8" t="n"/>
      <c r="C97" s="6" t="n"/>
    </row>
    <row r="98">
      <c r="B98" s="8" t="n"/>
      <c r="C98" s="6" t="n"/>
    </row>
    <row r="99">
      <c r="B99" s="8" t="n"/>
      <c r="C99" s="6" t="n"/>
    </row>
    <row r="100">
      <c r="B100" s="8" t="n"/>
      <c r="C100" s="6" t="n"/>
    </row>
    <row r="101">
      <c r="B101" s="8" t="n"/>
      <c r="C101" s="6" t="n"/>
    </row>
    <row r="102">
      <c r="B102" s="8" t="n"/>
      <c r="C102" s="6" t="n"/>
    </row>
    <row r="103">
      <c r="B103" s="8" t="n"/>
      <c r="C103" s="6" t="n"/>
    </row>
    <row r="104">
      <c r="B104" s="8" t="n"/>
      <c r="C104" s="6" t="n"/>
    </row>
    <row r="105">
      <c r="B105" s="8" t="n"/>
      <c r="C105" s="6" t="n"/>
    </row>
    <row r="106">
      <c r="B106" s="8" t="n"/>
      <c r="C106" s="6" t="n"/>
    </row>
    <row r="107">
      <c r="B107" s="8" t="n"/>
      <c r="C107" s="6" t="n"/>
    </row>
    <row r="108">
      <c r="B108" s="8" t="n"/>
      <c r="C108" s="6" t="n"/>
    </row>
    <row r="109">
      <c r="B109" s="8" t="n"/>
      <c r="C109" s="6" t="n"/>
    </row>
    <row r="110">
      <c r="B110" s="8" t="n"/>
      <c r="C110" s="6" t="n"/>
    </row>
    <row r="111">
      <c r="B111" s="8" t="n"/>
      <c r="C111" s="6" t="n"/>
    </row>
    <row r="112">
      <c r="B112" s="8" t="n"/>
      <c r="C112" s="6" t="n"/>
    </row>
    <row r="113">
      <c r="B113" s="8" t="n"/>
      <c r="C113" s="6" t="n"/>
    </row>
    <row r="114">
      <c r="B114" s="8" t="n"/>
      <c r="C114" s="6" t="n"/>
    </row>
    <row r="115">
      <c r="B115" s="8" t="n"/>
      <c r="C115" s="6" t="n"/>
    </row>
    <row r="116">
      <c r="B116" s="8" t="n"/>
      <c r="C116" s="6" t="n"/>
    </row>
    <row r="117">
      <c r="B117" s="8" t="n"/>
      <c r="C117" s="6" t="n"/>
    </row>
    <row r="118">
      <c r="B118" s="8" t="n"/>
      <c r="C118" s="6" t="n"/>
    </row>
    <row r="119">
      <c r="B119" s="8" t="n"/>
      <c r="C119" s="6" t="n"/>
    </row>
    <row r="120">
      <c r="B120" s="8" t="n"/>
      <c r="C120" s="6" t="n"/>
    </row>
    <row r="121">
      <c r="B121" s="8" t="n"/>
      <c r="C121" s="6" t="n"/>
    </row>
    <row r="122">
      <c r="B122" s="8" t="n"/>
      <c r="C122" s="6" t="n"/>
    </row>
    <row r="123">
      <c r="B123" s="8" t="n"/>
      <c r="C123" s="6" t="n"/>
    </row>
    <row r="124">
      <c r="B124" s="8" t="n"/>
      <c r="C124" s="6" t="n"/>
    </row>
    <row r="125">
      <c r="B125" s="8" t="n"/>
      <c r="C125" s="6" t="n"/>
    </row>
    <row r="126">
      <c r="B126" s="8" t="n"/>
      <c r="C126" s="6" t="n"/>
    </row>
    <row r="127">
      <c r="B127" s="8" t="n"/>
      <c r="C127" s="6" t="n"/>
    </row>
    <row r="128">
      <c r="B128" s="8" t="n"/>
      <c r="C128" s="6" t="n"/>
    </row>
    <row r="129">
      <c r="B129" s="8" t="n"/>
      <c r="C129" s="6" t="n"/>
    </row>
    <row r="130">
      <c r="B130" s="8" t="n"/>
      <c r="C130" s="6" t="n"/>
    </row>
    <row r="131">
      <c r="B131" s="8" t="n"/>
      <c r="C131" s="6" t="n"/>
    </row>
    <row r="132">
      <c r="B132" s="8" t="n"/>
      <c r="C132" s="6" t="n"/>
    </row>
    <row r="134">
      <c r="B134" s="12" t="inlineStr">
        <is>
          <t>Fériés 2026 et 2027 déjà saisis (ceux qui tombent un samedi ou un dimanche ne sont pas listes : ils ne changent rien au calcul). Ajoutez la fermeture d'été, les ponts et les journées d'intempéries constatées : chaque date de cette colonne est exclue du calcul des durées et des dates de fin.</t>
        </is>
      </c>
    </row>
    <row r="135"/>
    <row r="136"/>
  </sheetData>
  <mergeCells count="9">
    <mergeCell ref="B134:C136"/>
    <mergeCell ref="B24:C24"/>
    <mergeCell ref="B16:C16"/>
    <mergeCell ref="B20:C22"/>
    <mergeCell ref="E4:I4"/>
    <mergeCell ref="B27:C29"/>
    <mergeCell ref="E27:I27"/>
    <mergeCell ref="B31:C31"/>
    <mergeCell ref="B4:C4"/>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AV65"/>
  <sheetViews>
    <sheetView showGridLines="0" workbookViewId="0">
      <pane xSplit="5" ySplit="4" topLeftCell="F5" activePane="bottomRight" state="frozen"/>
      <selection pane="topRight"/>
      <selection pane="bottomLeft"/>
      <selection pane="bottomRight" activeCell="A1" sqref="A1"/>
    </sheetView>
  </sheetViews>
  <sheetFormatPr baseColWidth="8" defaultRowHeight="15"/>
  <cols>
    <col width="5" customWidth="1" min="1" max="1"/>
    <col width="20" customWidth="1" min="2" max="2"/>
    <col width="24" customWidth="1" min="3" max="3"/>
    <col width="40" customWidth="1" min="4" max="4"/>
    <col width="22" customWidth="1" min="5" max="5"/>
    <col width="11" customWidth="1" min="6" max="6"/>
    <col width="9" customWidth="1" min="7" max="7"/>
    <col width="11" customWidth="1" min="8" max="8"/>
    <col width="6" customWidth="1" min="9" max="9"/>
    <col width="11" customWidth="1" min="10" max="10"/>
    <col width="11" customWidth="1" min="11" max="11"/>
    <col width="8" customWidth="1" min="12" max="12"/>
    <col width="8" customWidth="1" min="13" max="13"/>
    <col width="17" customWidth="1" min="14" max="14"/>
    <col width="9" customWidth="1" min="15" max="15"/>
    <col width="11" customWidth="1" min="16" max="16"/>
    <col width="30" customWidth="1" min="17" max="17"/>
    <col width="34" customWidth="1" min="18" max="18"/>
    <col width="3.6" customWidth="1" min="19" max="19"/>
    <col width="3.6" customWidth="1" min="20" max="20"/>
    <col width="3.6" customWidth="1" min="21" max="21"/>
    <col width="3.6" customWidth="1" min="22" max="22"/>
    <col width="3.6" customWidth="1" min="23" max="23"/>
    <col width="3.6" customWidth="1" min="24" max="24"/>
    <col width="3.6" customWidth="1" min="25" max="25"/>
    <col width="3.6" customWidth="1" min="26" max="26"/>
    <col width="3.6" customWidth="1" min="27" max="27"/>
    <col width="3.6" customWidth="1" min="28" max="28"/>
    <col width="3.6" customWidth="1" min="29" max="29"/>
    <col width="3.6" customWidth="1" min="30" max="30"/>
    <col width="3.6" customWidth="1" min="31" max="31"/>
    <col width="3.6" customWidth="1" min="32" max="32"/>
    <col width="3.6" customWidth="1" min="33" max="33"/>
    <col width="3.6" customWidth="1" min="34" max="34"/>
    <col width="3.6" customWidth="1" min="35" max="35"/>
    <col width="3.6" customWidth="1" min="36" max="36"/>
    <col width="3.6" customWidth="1" min="37" max="37"/>
    <col width="3.6" customWidth="1" min="38" max="38"/>
    <col width="3.6" customWidth="1" min="39" max="39"/>
    <col width="3.6" customWidth="1" min="40" max="40"/>
    <col width="3.6" customWidth="1" min="41" max="41"/>
    <col width="3.6" customWidth="1" min="42" max="42"/>
    <col width="3.6" customWidth="1" min="43" max="43"/>
    <col width="3.6" customWidth="1" min="44" max="44"/>
    <col width="3.6" customWidth="1" min="45" max="45"/>
    <col width="3.6" customWidth="1" min="46" max="46"/>
    <col width="3.6" customWidth="1" min="47" max="47"/>
    <col width="3.6" customWidth="1" min="48" max="48"/>
  </cols>
  <sheetData>
    <row r="1">
      <c r="A1" s="1">
        <f>IF(PARAMETRES!C5="","PLANNING DE CHANTIER","PLANNING DE CHANTIER - "&amp;PARAMETRES!C5)</f>
        <v/>
      </c>
      <c r="O1" s="13" t="inlineStr">
        <is>
          <t>Point de situation :</t>
        </is>
      </c>
      <c r="Q1" s="14">
        <f>DateSituation</f>
        <v/>
      </c>
    </row>
    <row r="2" ht="26" customHeight="1">
      <c r="A2" s="12" t="inlineStr">
        <is>
          <t>Colonnes blanches = à saisir. Colonnes bleutées = calculées automatiquement, ne pas les ecraser. Une durée de 0 jour crée un jalon (mise hors d'eau, mise hors d'air, réception...). La colonne Pred. attend le n° de la tâche qui doit être terminée avant celle-ci ; cette tâche doit se trouver au-dessus dans le tableau.</t>
        </is>
      </c>
    </row>
    <row r="3" ht="38" customHeight="1">
      <c r="I3" s="15" t="inlineStr">
        <is>
          <t>Diagramme :</t>
        </is>
      </c>
      <c r="J3" s="16" t="inlineStr">
        <is>
          <t>Prévu</t>
        </is>
      </c>
      <c r="K3" s="17" t="inlineStr">
        <is>
          <t>Réalisé</t>
        </is>
      </c>
      <c r="L3" s="18" t="inlineStr">
        <is>
          <t>Jalon</t>
        </is>
      </c>
      <c r="M3" s="19" t="inlineStr">
        <is>
          <t>Chômée</t>
        </is>
      </c>
      <c r="N3" s="20" t="inlineStr">
        <is>
          <t>Semaine en cours</t>
        </is>
      </c>
      <c r="S3" s="21">
        <f>DebutPlanning</f>
        <v/>
      </c>
      <c r="T3" s="21">
        <f>S3+7</f>
        <v/>
      </c>
      <c r="U3" s="21">
        <f>T3+7</f>
        <v/>
      </c>
      <c r="V3" s="21">
        <f>U3+7</f>
        <v/>
      </c>
      <c r="W3" s="21">
        <f>V3+7</f>
        <v/>
      </c>
      <c r="X3" s="21">
        <f>W3+7</f>
        <v/>
      </c>
      <c r="Y3" s="21">
        <f>X3+7</f>
        <v/>
      </c>
      <c r="Z3" s="21">
        <f>Y3+7</f>
        <v/>
      </c>
      <c r="AA3" s="21">
        <f>Z3+7</f>
        <v/>
      </c>
      <c r="AB3" s="21">
        <f>AA3+7</f>
        <v/>
      </c>
      <c r="AC3" s="21">
        <f>AB3+7</f>
        <v/>
      </c>
      <c r="AD3" s="21">
        <f>AC3+7</f>
        <v/>
      </c>
      <c r="AE3" s="21">
        <f>AD3+7</f>
        <v/>
      </c>
      <c r="AF3" s="21">
        <f>AE3+7</f>
        <v/>
      </c>
      <c r="AG3" s="21">
        <f>AF3+7</f>
        <v/>
      </c>
      <c r="AH3" s="21">
        <f>AG3+7</f>
        <v/>
      </c>
      <c r="AI3" s="21">
        <f>AH3+7</f>
        <v/>
      </c>
      <c r="AJ3" s="21">
        <f>AI3+7</f>
        <v/>
      </c>
      <c r="AK3" s="21">
        <f>AJ3+7</f>
        <v/>
      </c>
      <c r="AL3" s="21">
        <f>AK3+7</f>
        <v/>
      </c>
      <c r="AM3" s="21">
        <f>AL3+7</f>
        <v/>
      </c>
      <c r="AN3" s="21">
        <f>AM3+7</f>
        <v/>
      </c>
      <c r="AO3" s="21">
        <f>AN3+7</f>
        <v/>
      </c>
      <c r="AP3" s="21">
        <f>AO3+7</f>
        <v/>
      </c>
      <c r="AQ3" s="21">
        <f>AP3+7</f>
        <v/>
      </c>
      <c r="AR3" s="21">
        <f>AQ3+7</f>
        <v/>
      </c>
      <c r="AS3" s="21">
        <f>AR3+7</f>
        <v/>
      </c>
      <c r="AT3" s="21">
        <f>AS3+7</f>
        <v/>
      </c>
      <c r="AU3" s="21">
        <f>AT3+7</f>
        <v/>
      </c>
      <c r="AV3" s="21">
        <f>AU3+7</f>
        <v/>
      </c>
    </row>
    <row r="4" ht="30" customHeight="1">
      <c r="A4" s="22" t="inlineStr">
        <is>
          <t>N°</t>
        </is>
      </c>
      <c r="B4" s="22" t="inlineStr">
        <is>
          <t>Phase</t>
        </is>
      </c>
      <c r="C4" s="22" t="inlineStr">
        <is>
          <t>Lot / corps d'état</t>
        </is>
      </c>
      <c r="D4" s="22" t="inlineStr">
        <is>
          <t>Tâche</t>
        </is>
      </c>
      <c r="E4" s="22" t="inlineStr">
        <is>
          <t>Entreprise / intervenant</t>
        </is>
      </c>
      <c r="F4" s="22" t="inlineStr">
        <is>
          <t>Début prévu</t>
        </is>
      </c>
      <c r="G4" s="22" t="inlineStr">
        <is>
          <t>Durée
(j ouvrés)</t>
        </is>
      </c>
      <c r="H4" s="22" t="inlineStr">
        <is>
          <t>Fin prévue</t>
        </is>
      </c>
      <c r="I4" s="22" t="inlineStr">
        <is>
          <t>Pred.</t>
        </is>
      </c>
      <c r="J4" s="22" t="inlineStr">
        <is>
          <t>Début réel</t>
        </is>
      </c>
      <c r="K4" s="22" t="inlineStr">
        <is>
          <t>Fin réelle</t>
        </is>
      </c>
      <c r="L4" s="22" t="inlineStr">
        <is>
          <t>Avanc.
réel</t>
        </is>
      </c>
      <c r="M4" s="22" t="inlineStr">
        <is>
          <t>Avanc.
attendu</t>
        </is>
      </c>
      <c r="N4" s="22" t="inlineStr">
        <is>
          <t>Statut</t>
        </is>
      </c>
      <c r="O4" s="22" t="inlineStr">
        <is>
          <t>Écart
(j ouvrés)</t>
        </is>
      </c>
      <c r="P4" s="22" t="inlineStr">
        <is>
          <t>Fin
projetée</t>
        </is>
      </c>
      <c r="Q4" s="22" t="inlineStr">
        <is>
          <t>Contrôle</t>
        </is>
      </c>
      <c r="R4" s="22" t="inlineStr">
        <is>
          <t>Observations</t>
        </is>
      </c>
      <c r="S4" s="23">
        <f>IF(S3="","","S"&amp;INT((S3-DATE(YEAR(S3-WEEKDAY(S3-1)+4),1,3)+WEEKDAY(DATE(YEAR(S3-WEEKDAY(S3-1)+4),1,3))+5)/7))</f>
        <v/>
      </c>
      <c r="T4" s="23">
        <f>IF(T3="","","S"&amp;INT((T3-DATE(YEAR(T3-WEEKDAY(T3-1)+4),1,3)+WEEKDAY(DATE(YEAR(T3-WEEKDAY(T3-1)+4),1,3))+5)/7))</f>
        <v/>
      </c>
      <c r="U4" s="23">
        <f>IF(U3="","","S"&amp;INT((U3-DATE(YEAR(U3-WEEKDAY(U3-1)+4),1,3)+WEEKDAY(DATE(YEAR(U3-WEEKDAY(U3-1)+4),1,3))+5)/7))</f>
        <v/>
      </c>
      <c r="V4" s="23">
        <f>IF(V3="","","S"&amp;INT((V3-DATE(YEAR(V3-WEEKDAY(V3-1)+4),1,3)+WEEKDAY(DATE(YEAR(V3-WEEKDAY(V3-1)+4),1,3))+5)/7))</f>
        <v/>
      </c>
      <c r="W4" s="23">
        <f>IF(W3="","","S"&amp;INT((W3-DATE(YEAR(W3-WEEKDAY(W3-1)+4),1,3)+WEEKDAY(DATE(YEAR(W3-WEEKDAY(W3-1)+4),1,3))+5)/7))</f>
        <v/>
      </c>
      <c r="X4" s="23">
        <f>IF(X3="","","S"&amp;INT((X3-DATE(YEAR(X3-WEEKDAY(X3-1)+4),1,3)+WEEKDAY(DATE(YEAR(X3-WEEKDAY(X3-1)+4),1,3))+5)/7))</f>
        <v/>
      </c>
      <c r="Y4" s="23">
        <f>IF(Y3="","","S"&amp;INT((Y3-DATE(YEAR(Y3-WEEKDAY(Y3-1)+4),1,3)+WEEKDAY(DATE(YEAR(Y3-WEEKDAY(Y3-1)+4),1,3))+5)/7))</f>
        <v/>
      </c>
      <c r="Z4" s="23">
        <f>IF(Z3="","","S"&amp;INT((Z3-DATE(YEAR(Z3-WEEKDAY(Z3-1)+4),1,3)+WEEKDAY(DATE(YEAR(Z3-WEEKDAY(Z3-1)+4),1,3))+5)/7))</f>
        <v/>
      </c>
      <c r="AA4" s="23">
        <f>IF(AA3="","","S"&amp;INT((AA3-DATE(YEAR(AA3-WEEKDAY(AA3-1)+4),1,3)+WEEKDAY(DATE(YEAR(AA3-WEEKDAY(AA3-1)+4),1,3))+5)/7))</f>
        <v/>
      </c>
      <c r="AB4" s="23">
        <f>IF(AB3="","","S"&amp;INT((AB3-DATE(YEAR(AB3-WEEKDAY(AB3-1)+4),1,3)+WEEKDAY(DATE(YEAR(AB3-WEEKDAY(AB3-1)+4),1,3))+5)/7))</f>
        <v/>
      </c>
      <c r="AC4" s="23">
        <f>IF(AC3="","","S"&amp;INT((AC3-DATE(YEAR(AC3-WEEKDAY(AC3-1)+4),1,3)+WEEKDAY(DATE(YEAR(AC3-WEEKDAY(AC3-1)+4),1,3))+5)/7))</f>
        <v/>
      </c>
      <c r="AD4" s="23">
        <f>IF(AD3="","","S"&amp;INT((AD3-DATE(YEAR(AD3-WEEKDAY(AD3-1)+4),1,3)+WEEKDAY(DATE(YEAR(AD3-WEEKDAY(AD3-1)+4),1,3))+5)/7))</f>
        <v/>
      </c>
      <c r="AE4" s="23">
        <f>IF(AE3="","","S"&amp;INT((AE3-DATE(YEAR(AE3-WEEKDAY(AE3-1)+4),1,3)+WEEKDAY(DATE(YEAR(AE3-WEEKDAY(AE3-1)+4),1,3))+5)/7))</f>
        <v/>
      </c>
      <c r="AF4" s="23">
        <f>IF(AF3="","","S"&amp;INT((AF3-DATE(YEAR(AF3-WEEKDAY(AF3-1)+4),1,3)+WEEKDAY(DATE(YEAR(AF3-WEEKDAY(AF3-1)+4),1,3))+5)/7))</f>
        <v/>
      </c>
      <c r="AG4" s="23">
        <f>IF(AG3="","","S"&amp;INT((AG3-DATE(YEAR(AG3-WEEKDAY(AG3-1)+4),1,3)+WEEKDAY(DATE(YEAR(AG3-WEEKDAY(AG3-1)+4),1,3))+5)/7))</f>
        <v/>
      </c>
      <c r="AH4" s="23">
        <f>IF(AH3="","","S"&amp;INT((AH3-DATE(YEAR(AH3-WEEKDAY(AH3-1)+4),1,3)+WEEKDAY(DATE(YEAR(AH3-WEEKDAY(AH3-1)+4),1,3))+5)/7))</f>
        <v/>
      </c>
      <c r="AI4" s="23">
        <f>IF(AI3="","","S"&amp;INT((AI3-DATE(YEAR(AI3-WEEKDAY(AI3-1)+4),1,3)+WEEKDAY(DATE(YEAR(AI3-WEEKDAY(AI3-1)+4),1,3))+5)/7))</f>
        <v/>
      </c>
      <c r="AJ4" s="23">
        <f>IF(AJ3="","","S"&amp;INT((AJ3-DATE(YEAR(AJ3-WEEKDAY(AJ3-1)+4),1,3)+WEEKDAY(DATE(YEAR(AJ3-WEEKDAY(AJ3-1)+4),1,3))+5)/7))</f>
        <v/>
      </c>
      <c r="AK4" s="23">
        <f>IF(AK3="","","S"&amp;INT((AK3-DATE(YEAR(AK3-WEEKDAY(AK3-1)+4),1,3)+WEEKDAY(DATE(YEAR(AK3-WEEKDAY(AK3-1)+4),1,3))+5)/7))</f>
        <v/>
      </c>
      <c r="AL4" s="23">
        <f>IF(AL3="","","S"&amp;INT((AL3-DATE(YEAR(AL3-WEEKDAY(AL3-1)+4),1,3)+WEEKDAY(DATE(YEAR(AL3-WEEKDAY(AL3-1)+4),1,3))+5)/7))</f>
        <v/>
      </c>
      <c r="AM4" s="23">
        <f>IF(AM3="","","S"&amp;INT((AM3-DATE(YEAR(AM3-WEEKDAY(AM3-1)+4),1,3)+WEEKDAY(DATE(YEAR(AM3-WEEKDAY(AM3-1)+4),1,3))+5)/7))</f>
        <v/>
      </c>
      <c r="AN4" s="23">
        <f>IF(AN3="","","S"&amp;INT((AN3-DATE(YEAR(AN3-WEEKDAY(AN3-1)+4),1,3)+WEEKDAY(DATE(YEAR(AN3-WEEKDAY(AN3-1)+4),1,3))+5)/7))</f>
        <v/>
      </c>
      <c r="AO4" s="23">
        <f>IF(AO3="","","S"&amp;INT((AO3-DATE(YEAR(AO3-WEEKDAY(AO3-1)+4),1,3)+WEEKDAY(DATE(YEAR(AO3-WEEKDAY(AO3-1)+4),1,3))+5)/7))</f>
        <v/>
      </c>
      <c r="AP4" s="23">
        <f>IF(AP3="","","S"&amp;INT((AP3-DATE(YEAR(AP3-WEEKDAY(AP3-1)+4),1,3)+WEEKDAY(DATE(YEAR(AP3-WEEKDAY(AP3-1)+4),1,3))+5)/7))</f>
        <v/>
      </c>
      <c r="AQ4" s="23">
        <f>IF(AQ3="","","S"&amp;INT((AQ3-DATE(YEAR(AQ3-WEEKDAY(AQ3-1)+4),1,3)+WEEKDAY(DATE(YEAR(AQ3-WEEKDAY(AQ3-1)+4),1,3))+5)/7))</f>
        <v/>
      </c>
      <c r="AR4" s="23">
        <f>IF(AR3="","","S"&amp;INT((AR3-DATE(YEAR(AR3-WEEKDAY(AR3-1)+4),1,3)+WEEKDAY(DATE(YEAR(AR3-WEEKDAY(AR3-1)+4),1,3))+5)/7))</f>
        <v/>
      </c>
      <c r="AS4" s="23">
        <f>IF(AS3="","","S"&amp;INT((AS3-DATE(YEAR(AS3-WEEKDAY(AS3-1)+4),1,3)+WEEKDAY(DATE(YEAR(AS3-WEEKDAY(AS3-1)+4),1,3))+5)/7))</f>
        <v/>
      </c>
      <c r="AT4" s="23">
        <f>IF(AT3="","","S"&amp;INT((AT3-DATE(YEAR(AT3-WEEKDAY(AT3-1)+4),1,3)+WEEKDAY(DATE(YEAR(AT3-WEEKDAY(AT3-1)+4),1,3))+5)/7))</f>
        <v/>
      </c>
      <c r="AU4" s="23">
        <f>IF(AU3="","","S"&amp;INT((AU3-DATE(YEAR(AU3-WEEKDAY(AU3-1)+4),1,3)+WEEKDAY(DATE(YEAR(AU3-WEEKDAY(AU3-1)+4),1,3))+5)/7))</f>
        <v/>
      </c>
      <c r="AV4" s="23">
        <f>IF(AV3="","","S"&amp;INT((AV3-DATE(YEAR(AV3-WEEKDAY(AV3-1)+4),1,3)+WEEKDAY(DATE(YEAR(AV3-WEEKDAY(AV3-1)+4),1,3))+5)/7))</f>
        <v/>
      </c>
    </row>
    <row r="5" ht="15" customHeight="1">
      <c r="A5" s="24">
        <f>ROW()-4</f>
        <v/>
      </c>
      <c r="B5" s="6" t="n"/>
      <c r="C5" s="6" t="n"/>
      <c r="D5" s="6" t="n"/>
      <c r="E5" s="6" t="n"/>
      <c r="F5" s="8" t="n"/>
      <c r="G5" s="25" t="n"/>
      <c r="H5" s="26">
        <f>IF(OR($D5="",$F5="",$G5=""),"",IF($G5=0,$F5,WORKDAY($F5-1,$G5,JoursNonTravailles)))</f>
        <v/>
      </c>
      <c r="I5" s="25" t="n"/>
      <c r="J5" s="8" t="n"/>
      <c r="K5" s="8" t="n"/>
      <c r="L5" s="27" t="n"/>
      <c r="M5" s="28">
        <f>IF(OR($D5="",$F5="",$G5=""),"",IF($G5=0,IF($Q$1&gt;=$F5,1,0),IF($Q$1&lt;$F5,0,IF($Q$1&gt;=$H5,1,NETWORKDAYS($F5,$Q$1,JoursNonTravailles)/$G5))))</f>
        <v/>
      </c>
      <c r="N5" s="29">
        <f>IF($D5="","",IF($L5&gt;=1,"Terminée",IF($F5="","À planifier",IF(AND($H5&lt;&gt;"",$Q$1&gt;$H5),"En retard",IF(AND($L5=0,$Q$1&gt;$F5),"Démarrage en retard",IF($L5&gt;0,"En cours","À venir"))))))</f>
        <v/>
      </c>
      <c r="O5" s="24">
        <f>IF(OR($D5="",$H5=""),"",IF($K5&lt;&gt;"",IF($K5&gt;=$H5,NETWORKDAYS($H5,$K5,JoursNonTravailles)-1,-(NETWORKDAYS($K5,$H5,JoursNonTravailles)-1)),IF(AND($Q$1&gt;$H5,$L5&lt;1),NETWORKDAYS($H5,$Q$1,JoursNonTravailles)-1,0)))</f>
        <v/>
      </c>
      <c r="P5" s="26">
        <f>IF($D5="","",IF($K5&lt;&gt;"",$K5,IF(OR($F5="",$G5=""),"",IF($J5&lt;&gt;"",IF($G5=0,MAX($J5,$Q$1),WORKDAY(MAX($J5,$Q$1)-1,MAX(1,ROUNDUP($G5*(1-$L5),0)),JoursNonTravailles)),IF($G5=0,MAX($F5,$Q$1,IF(AND(ISNUMBER($I5),$I5&gt;=1,$I5&lt;=60,$I5&lt;&gt;ROW()-4,ISNUMBER(OFFSET($P$4,$I5,0))),WORKDAY(OFFSET($P$4,$I5,0),1,JoursNonTravailles),0)),WORKDAY(MAX($F5,$Q$1,IF(AND(ISNUMBER($I5),$I5&gt;=1,$I5&lt;=60,$I5&lt;&gt;ROW()-4,ISNUMBER(OFFSET($P$4,$I5,0))),WORKDAY(OFFSET($P$4,$I5,0),1,JoursNonTravailles),0))-1,$G5,JoursNonTravailles))))))</f>
        <v/>
      </c>
      <c r="Q5" s="30">
        <f>IF($D5="","",IF(AND($F5&lt;&gt;"",$G5=""),"Durée manquante",IF(AND(ISNUMBER($I5),OR($I5&lt;1,$I5&gt;60,$I5=ROW()-4)),"Prédécesseur invalide",IF(AND(ISNUMBER($I5),$F5&lt;&gt;"",ISNUMBER(OFFSET($H$4,$I5,0)),$F5&lt;OFFSET($H$4,$I5,0)),"Démarre avant la fin de la tâche "&amp;$I5,IF(AND($J5&lt;&gt;"",$K5&lt;&gt;"",$K5&lt;$J5),"Fin réelle avant début réel",IF(AND($L5&gt;=1,$K5=""),"Terminée sans date de fin réelle",IF(AND($L5&gt;0,$L5&lt;1,$J5=""),"Avancement sans date de début réel","OK")))))))</f>
        <v/>
      </c>
      <c r="R5" s="6" t="n"/>
      <c r="S5" s="31" t="n"/>
      <c r="T5" s="31" t="n"/>
      <c r="U5" s="31" t="n"/>
      <c r="V5" s="31" t="n"/>
      <c r="W5" s="31" t="n"/>
      <c r="X5" s="31" t="n"/>
      <c r="Y5" s="31" t="n"/>
      <c r="Z5" s="31" t="n"/>
      <c r="AA5" s="31" t="n"/>
      <c r="AB5" s="31" t="n"/>
      <c r="AC5" s="31" t="n"/>
      <c r="AD5" s="31" t="n"/>
      <c r="AE5" s="31" t="n"/>
      <c r="AF5" s="31" t="n"/>
      <c r="AG5" s="31" t="n"/>
      <c r="AH5" s="31" t="n"/>
      <c r="AI5" s="31" t="n"/>
      <c r="AJ5" s="31" t="n"/>
      <c r="AK5" s="31" t="n"/>
      <c r="AL5" s="31" t="n"/>
      <c r="AM5" s="31" t="n"/>
      <c r="AN5" s="31" t="n"/>
      <c r="AO5" s="31" t="n"/>
      <c r="AP5" s="31" t="n"/>
      <c r="AQ5" s="31" t="n"/>
      <c r="AR5" s="31" t="n"/>
      <c r="AS5" s="31" t="n"/>
      <c r="AT5" s="31" t="n"/>
      <c r="AU5" s="31" t="n"/>
      <c r="AV5" s="31" t="n"/>
    </row>
    <row r="6" ht="15" customHeight="1">
      <c r="A6" s="24">
        <f>ROW()-4</f>
        <v/>
      </c>
      <c r="B6" s="6" t="n"/>
      <c r="C6" s="6" t="n"/>
      <c r="D6" s="6" t="n"/>
      <c r="E6" s="6" t="n"/>
      <c r="F6" s="8" t="n"/>
      <c r="G6" s="25" t="n"/>
      <c r="H6" s="26">
        <f>IF(OR($D6="",$F6="",$G6=""),"",IF($G6=0,$F6,WORKDAY($F6-1,$G6,JoursNonTravailles)))</f>
        <v/>
      </c>
      <c r="I6" s="25" t="n"/>
      <c r="J6" s="8" t="n"/>
      <c r="K6" s="8" t="n"/>
      <c r="L6" s="27" t="n"/>
      <c r="M6" s="28">
        <f>IF(OR($D6="",$F6="",$G6=""),"",IF($G6=0,IF($Q$1&gt;=$F6,1,0),IF($Q$1&lt;$F6,0,IF($Q$1&gt;=$H6,1,NETWORKDAYS($F6,$Q$1,JoursNonTravailles)/$G6))))</f>
        <v/>
      </c>
      <c r="N6" s="29">
        <f>IF($D6="","",IF($L6&gt;=1,"Terminée",IF($F6="","À planifier",IF(AND($H6&lt;&gt;"",$Q$1&gt;$H6),"En retard",IF(AND($L6=0,$Q$1&gt;$F6),"Démarrage en retard",IF($L6&gt;0,"En cours","À venir"))))))</f>
        <v/>
      </c>
      <c r="O6" s="24">
        <f>IF(OR($D6="",$H6=""),"",IF($K6&lt;&gt;"",IF($K6&gt;=$H6,NETWORKDAYS($H6,$K6,JoursNonTravailles)-1,-(NETWORKDAYS($K6,$H6,JoursNonTravailles)-1)),IF(AND($Q$1&gt;$H6,$L6&lt;1),NETWORKDAYS($H6,$Q$1,JoursNonTravailles)-1,0)))</f>
        <v/>
      </c>
      <c r="P6" s="26">
        <f>IF($D6="","",IF($K6&lt;&gt;"",$K6,IF(OR($F6="",$G6=""),"",IF($J6&lt;&gt;"",IF($G6=0,MAX($J6,$Q$1),WORKDAY(MAX($J6,$Q$1)-1,MAX(1,ROUNDUP($G6*(1-$L6),0)),JoursNonTravailles)),IF($G6=0,MAX($F6,$Q$1,IF(AND(ISNUMBER($I6),$I6&gt;=1,$I6&lt;=60,$I6&lt;&gt;ROW()-4,ISNUMBER(OFFSET($P$4,$I6,0))),WORKDAY(OFFSET($P$4,$I6,0),1,JoursNonTravailles),0)),WORKDAY(MAX($F6,$Q$1,IF(AND(ISNUMBER($I6),$I6&gt;=1,$I6&lt;=60,$I6&lt;&gt;ROW()-4,ISNUMBER(OFFSET($P$4,$I6,0))),WORKDAY(OFFSET($P$4,$I6,0),1,JoursNonTravailles),0))-1,$G6,JoursNonTravailles))))))</f>
        <v/>
      </c>
      <c r="Q6" s="30">
        <f>IF($D6="","",IF(AND($F6&lt;&gt;"",$G6=""),"Durée manquante",IF(AND(ISNUMBER($I6),OR($I6&lt;1,$I6&gt;60,$I6=ROW()-4)),"Prédécesseur invalide",IF(AND(ISNUMBER($I6),$F6&lt;&gt;"",ISNUMBER(OFFSET($H$4,$I6,0)),$F6&lt;OFFSET($H$4,$I6,0)),"Démarre avant la fin de la tâche "&amp;$I6,IF(AND($J6&lt;&gt;"",$K6&lt;&gt;"",$K6&lt;$J6),"Fin réelle avant début réel",IF(AND($L6&gt;=1,$K6=""),"Terminée sans date de fin réelle",IF(AND($L6&gt;0,$L6&lt;1,$J6=""),"Avancement sans date de début réel","OK")))))))</f>
        <v/>
      </c>
      <c r="R6" s="6" t="n"/>
      <c r="S6" s="31" t="n"/>
      <c r="T6" s="31" t="n"/>
      <c r="U6" s="31" t="n"/>
      <c r="V6" s="31" t="n"/>
      <c r="W6" s="31" t="n"/>
      <c r="X6" s="31" t="n"/>
      <c r="Y6" s="31" t="n"/>
      <c r="Z6" s="31" t="n"/>
      <c r="AA6" s="31" t="n"/>
      <c r="AB6" s="31" t="n"/>
      <c r="AC6" s="31" t="n"/>
      <c r="AD6" s="31" t="n"/>
      <c r="AE6" s="31" t="n"/>
      <c r="AF6" s="31" t="n"/>
      <c r="AG6" s="31" t="n"/>
      <c r="AH6" s="31" t="n"/>
      <c r="AI6" s="31" t="n"/>
      <c r="AJ6" s="31" t="n"/>
      <c r="AK6" s="31" t="n"/>
      <c r="AL6" s="31" t="n"/>
      <c r="AM6" s="31" t="n"/>
      <c r="AN6" s="31" t="n"/>
      <c r="AO6" s="31" t="n"/>
      <c r="AP6" s="31" t="n"/>
      <c r="AQ6" s="31" t="n"/>
      <c r="AR6" s="31" t="n"/>
      <c r="AS6" s="31" t="n"/>
      <c r="AT6" s="31" t="n"/>
      <c r="AU6" s="31" t="n"/>
      <c r="AV6" s="31" t="n"/>
    </row>
    <row r="7" ht="15" customHeight="1">
      <c r="A7" s="24">
        <f>ROW()-4</f>
        <v/>
      </c>
      <c r="B7" s="6" t="n"/>
      <c r="C7" s="6" t="n"/>
      <c r="D7" s="6" t="n"/>
      <c r="E7" s="6" t="n"/>
      <c r="F7" s="8" t="n"/>
      <c r="G7" s="25" t="n"/>
      <c r="H7" s="26">
        <f>IF(OR($D7="",$F7="",$G7=""),"",IF($G7=0,$F7,WORKDAY($F7-1,$G7,JoursNonTravailles)))</f>
        <v/>
      </c>
      <c r="I7" s="25" t="n"/>
      <c r="J7" s="8" t="n"/>
      <c r="K7" s="8" t="n"/>
      <c r="L7" s="27" t="n"/>
      <c r="M7" s="28">
        <f>IF(OR($D7="",$F7="",$G7=""),"",IF($G7=0,IF($Q$1&gt;=$F7,1,0),IF($Q$1&lt;$F7,0,IF($Q$1&gt;=$H7,1,NETWORKDAYS($F7,$Q$1,JoursNonTravailles)/$G7))))</f>
        <v/>
      </c>
      <c r="N7" s="29">
        <f>IF($D7="","",IF($L7&gt;=1,"Terminée",IF($F7="","À planifier",IF(AND($H7&lt;&gt;"",$Q$1&gt;$H7),"En retard",IF(AND($L7=0,$Q$1&gt;$F7),"Démarrage en retard",IF($L7&gt;0,"En cours","À venir"))))))</f>
        <v/>
      </c>
      <c r="O7" s="24">
        <f>IF(OR($D7="",$H7=""),"",IF($K7&lt;&gt;"",IF($K7&gt;=$H7,NETWORKDAYS($H7,$K7,JoursNonTravailles)-1,-(NETWORKDAYS($K7,$H7,JoursNonTravailles)-1)),IF(AND($Q$1&gt;$H7,$L7&lt;1),NETWORKDAYS($H7,$Q$1,JoursNonTravailles)-1,0)))</f>
        <v/>
      </c>
      <c r="P7" s="26">
        <f>IF($D7="","",IF($K7&lt;&gt;"",$K7,IF(OR($F7="",$G7=""),"",IF($J7&lt;&gt;"",IF($G7=0,MAX($J7,$Q$1),WORKDAY(MAX($J7,$Q$1)-1,MAX(1,ROUNDUP($G7*(1-$L7),0)),JoursNonTravailles)),IF($G7=0,MAX($F7,$Q$1,IF(AND(ISNUMBER($I7),$I7&gt;=1,$I7&lt;=60,$I7&lt;&gt;ROW()-4,ISNUMBER(OFFSET($P$4,$I7,0))),WORKDAY(OFFSET($P$4,$I7,0),1,JoursNonTravailles),0)),WORKDAY(MAX($F7,$Q$1,IF(AND(ISNUMBER($I7),$I7&gt;=1,$I7&lt;=60,$I7&lt;&gt;ROW()-4,ISNUMBER(OFFSET($P$4,$I7,0))),WORKDAY(OFFSET($P$4,$I7,0),1,JoursNonTravailles),0))-1,$G7,JoursNonTravailles))))))</f>
        <v/>
      </c>
      <c r="Q7" s="30">
        <f>IF($D7="","",IF(AND($F7&lt;&gt;"",$G7=""),"Durée manquante",IF(AND(ISNUMBER($I7),OR($I7&lt;1,$I7&gt;60,$I7=ROW()-4)),"Prédécesseur invalide",IF(AND(ISNUMBER($I7),$F7&lt;&gt;"",ISNUMBER(OFFSET($H$4,$I7,0)),$F7&lt;OFFSET($H$4,$I7,0)),"Démarre avant la fin de la tâche "&amp;$I7,IF(AND($J7&lt;&gt;"",$K7&lt;&gt;"",$K7&lt;$J7),"Fin réelle avant début réel",IF(AND($L7&gt;=1,$K7=""),"Terminée sans date de fin réelle",IF(AND($L7&gt;0,$L7&lt;1,$J7=""),"Avancement sans date de début réel","OK")))))))</f>
        <v/>
      </c>
      <c r="R7" s="6" t="n"/>
      <c r="S7" s="31" t="n"/>
      <c r="T7" s="31" t="n"/>
      <c r="U7" s="31" t="n"/>
      <c r="V7" s="31" t="n"/>
      <c r="W7" s="31" t="n"/>
      <c r="X7" s="31" t="n"/>
      <c r="Y7" s="31" t="n"/>
      <c r="Z7" s="31" t="n"/>
      <c r="AA7" s="31" t="n"/>
      <c r="AB7" s="31" t="n"/>
      <c r="AC7" s="31" t="n"/>
      <c r="AD7" s="31" t="n"/>
      <c r="AE7" s="31" t="n"/>
      <c r="AF7" s="31" t="n"/>
      <c r="AG7" s="31" t="n"/>
      <c r="AH7" s="31" t="n"/>
      <c r="AI7" s="31" t="n"/>
      <c r="AJ7" s="31" t="n"/>
      <c r="AK7" s="31" t="n"/>
      <c r="AL7" s="31" t="n"/>
      <c r="AM7" s="31" t="n"/>
      <c r="AN7" s="31" t="n"/>
      <c r="AO7" s="31" t="n"/>
      <c r="AP7" s="31" t="n"/>
      <c r="AQ7" s="31" t="n"/>
      <c r="AR7" s="31" t="n"/>
      <c r="AS7" s="31" t="n"/>
      <c r="AT7" s="31" t="n"/>
      <c r="AU7" s="31" t="n"/>
      <c r="AV7" s="31" t="n"/>
    </row>
    <row r="8" ht="15" customHeight="1">
      <c r="A8" s="24">
        <f>ROW()-4</f>
        <v/>
      </c>
      <c r="B8" s="6" t="n"/>
      <c r="C8" s="6" t="n"/>
      <c r="D8" s="6" t="n"/>
      <c r="E8" s="6" t="n"/>
      <c r="F8" s="8" t="n"/>
      <c r="G8" s="25" t="n"/>
      <c r="H8" s="26">
        <f>IF(OR($D8="",$F8="",$G8=""),"",IF($G8=0,$F8,WORKDAY($F8-1,$G8,JoursNonTravailles)))</f>
        <v/>
      </c>
      <c r="I8" s="25" t="n"/>
      <c r="J8" s="8" t="n"/>
      <c r="K8" s="8" t="n"/>
      <c r="L8" s="27" t="n"/>
      <c r="M8" s="28">
        <f>IF(OR($D8="",$F8="",$G8=""),"",IF($G8=0,IF($Q$1&gt;=$F8,1,0),IF($Q$1&lt;$F8,0,IF($Q$1&gt;=$H8,1,NETWORKDAYS($F8,$Q$1,JoursNonTravailles)/$G8))))</f>
        <v/>
      </c>
      <c r="N8" s="29">
        <f>IF($D8="","",IF($L8&gt;=1,"Terminée",IF($F8="","À planifier",IF(AND($H8&lt;&gt;"",$Q$1&gt;$H8),"En retard",IF(AND($L8=0,$Q$1&gt;$F8),"Démarrage en retard",IF($L8&gt;0,"En cours","À venir"))))))</f>
        <v/>
      </c>
      <c r="O8" s="24">
        <f>IF(OR($D8="",$H8=""),"",IF($K8&lt;&gt;"",IF($K8&gt;=$H8,NETWORKDAYS($H8,$K8,JoursNonTravailles)-1,-(NETWORKDAYS($K8,$H8,JoursNonTravailles)-1)),IF(AND($Q$1&gt;$H8,$L8&lt;1),NETWORKDAYS($H8,$Q$1,JoursNonTravailles)-1,0)))</f>
        <v/>
      </c>
      <c r="P8" s="26">
        <f>IF($D8="","",IF($K8&lt;&gt;"",$K8,IF(OR($F8="",$G8=""),"",IF($J8&lt;&gt;"",IF($G8=0,MAX($J8,$Q$1),WORKDAY(MAX($J8,$Q$1)-1,MAX(1,ROUNDUP($G8*(1-$L8),0)),JoursNonTravailles)),IF($G8=0,MAX($F8,$Q$1,IF(AND(ISNUMBER($I8),$I8&gt;=1,$I8&lt;=60,$I8&lt;&gt;ROW()-4,ISNUMBER(OFFSET($P$4,$I8,0))),WORKDAY(OFFSET($P$4,$I8,0),1,JoursNonTravailles),0)),WORKDAY(MAX($F8,$Q$1,IF(AND(ISNUMBER($I8),$I8&gt;=1,$I8&lt;=60,$I8&lt;&gt;ROW()-4,ISNUMBER(OFFSET($P$4,$I8,0))),WORKDAY(OFFSET($P$4,$I8,0),1,JoursNonTravailles),0))-1,$G8,JoursNonTravailles))))))</f>
        <v/>
      </c>
      <c r="Q8" s="30">
        <f>IF($D8="","",IF(AND($F8&lt;&gt;"",$G8=""),"Durée manquante",IF(AND(ISNUMBER($I8),OR($I8&lt;1,$I8&gt;60,$I8=ROW()-4)),"Prédécesseur invalide",IF(AND(ISNUMBER($I8),$F8&lt;&gt;"",ISNUMBER(OFFSET($H$4,$I8,0)),$F8&lt;OFFSET($H$4,$I8,0)),"Démarre avant la fin de la tâche "&amp;$I8,IF(AND($J8&lt;&gt;"",$K8&lt;&gt;"",$K8&lt;$J8),"Fin réelle avant début réel",IF(AND($L8&gt;=1,$K8=""),"Terminée sans date de fin réelle",IF(AND($L8&gt;0,$L8&lt;1,$J8=""),"Avancement sans date de début réel","OK")))))))</f>
        <v/>
      </c>
      <c r="R8" s="6" t="n"/>
      <c r="S8" s="31" t="n"/>
      <c r="T8" s="31" t="n"/>
      <c r="U8" s="31" t="n"/>
      <c r="V8" s="31" t="n"/>
      <c r="W8" s="31" t="n"/>
      <c r="X8" s="31" t="n"/>
      <c r="Y8" s="31" t="n"/>
      <c r="Z8" s="31" t="n"/>
      <c r="AA8" s="31" t="n"/>
      <c r="AB8" s="31" t="n"/>
      <c r="AC8" s="31" t="n"/>
      <c r="AD8" s="31" t="n"/>
      <c r="AE8" s="31" t="n"/>
      <c r="AF8" s="31" t="n"/>
      <c r="AG8" s="31" t="n"/>
      <c r="AH8" s="31" t="n"/>
      <c r="AI8" s="31" t="n"/>
      <c r="AJ8" s="31" t="n"/>
      <c r="AK8" s="31" t="n"/>
      <c r="AL8" s="31" t="n"/>
      <c r="AM8" s="31" t="n"/>
      <c r="AN8" s="31" t="n"/>
      <c r="AO8" s="31" t="n"/>
      <c r="AP8" s="31" t="n"/>
      <c r="AQ8" s="31" t="n"/>
      <c r="AR8" s="31" t="n"/>
      <c r="AS8" s="31" t="n"/>
      <c r="AT8" s="31" t="n"/>
      <c r="AU8" s="31" t="n"/>
      <c r="AV8" s="31" t="n"/>
    </row>
    <row r="9" ht="15" customHeight="1">
      <c r="A9" s="24">
        <f>ROW()-4</f>
        <v/>
      </c>
      <c r="B9" s="6" t="n"/>
      <c r="C9" s="6" t="n"/>
      <c r="D9" s="6" t="n"/>
      <c r="E9" s="6" t="n"/>
      <c r="F9" s="8" t="n"/>
      <c r="G9" s="25" t="n"/>
      <c r="H9" s="26">
        <f>IF(OR($D9="",$F9="",$G9=""),"",IF($G9=0,$F9,WORKDAY($F9-1,$G9,JoursNonTravailles)))</f>
        <v/>
      </c>
      <c r="I9" s="25" t="n"/>
      <c r="J9" s="8" t="n"/>
      <c r="K9" s="8" t="n"/>
      <c r="L9" s="27" t="n"/>
      <c r="M9" s="28">
        <f>IF(OR($D9="",$F9="",$G9=""),"",IF($G9=0,IF($Q$1&gt;=$F9,1,0),IF($Q$1&lt;$F9,0,IF($Q$1&gt;=$H9,1,NETWORKDAYS($F9,$Q$1,JoursNonTravailles)/$G9))))</f>
        <v/>
      </c>
      <c r="N9" s="29">
        <f>IF($D9="","",IF($L9&gt;=1,"Terminée",IF($F9="","À planifier",IF(AND($H9&lt;&gt;"",$Q$1&gt;$H9),"En retard",IF(AND($L9=0,$Q$1&gt;$F9),"Démarrage en retard",IF($L9&gt;0,"En cours","À venir"))))))</f>
        <v/>
      </c>
      <c r="O9" s="24">
        <f>IF(OR($D9="",$H9=""),"",IF($K9&lt;&gt;"",IF($K9&gt;=$H9,NETWORKDAYS($H9,$K9,JoursNonTravailles)-1,-(NETWORKDAYS($K9,$H9,JoursNonTravailles)-1)),IF(AND($Q$1&gt;$H9,$L9&lt;1),NETWORKDAYS($H9,$Q$1,JoursNonTravailles)-1,0)))</f>
        <v/>
      </c>
      <c r="P9" s="26">
        <f>IF($D9="","",IF($K9&lt;&gt;"",$K9,IF(OR($F9="",$G9=""),"",IF($J9&lt;&gt;"",IF($G9=0,MAX($J9,$Q$1),WORKDAY(MAX($J9,$Q$1)-1,MAX(1,ROUNDUP($G9*(1-$L9),0)),JoursNonTravailles)),IF($G9=0,MAX($F9,$Q$1,IF(AND(ISNUMBER($I9),$I9&gt;=1,$I9&lt;=60,$I9&lt;&gt;ROW()-4,ISNUMBER(OFFSET($P$4,$I9,0))),WORKDAY(OFFSET($P$4,$I9,0),1,JoursNonTravailles),0)),WORKDAY(MAX($F9,$Q$1,IF(AND(ISNUMBER($I9),$I9&gt;=1,$I9&lt;=60,$I9&lt;&gt;ROW()-4,ISNUMBER(OFFSET($P$4,$I9,0))),WORKDAY(OFFSET($P$4,$I9,0),1,JoursNonTravailles),0))-1,$G9,JoursNonTravailles))))))</f>
        <v/>
      </c>
      <c r="Q9" s="30">
        <f>IF($D9="","",IF(AND($F9&lt;&gt;"",$G9=""),"Durée manquante",IF(AND(ISNUMBER($I9),OR($I9&lt;1,$I9&gt;60,$I9=ROW()-4)),"Prédécesseur invalide",IF(AND(ISNUMBER($I9),$F9&lt;&gt;"",ISNUMBER(OFFSET($H$4,$I9,0)),$F9&lt;OFFSET($H$4,$I9,0)),"Démarre avant la fin de la tâche "&amp;$I9,IF(AND($J9&lt;&gt;"",$K9&lt;&gt;"",$K9&lt;$J9),"Fin réelle avant début réel",IF(AND($L9&gt;=1,$K9=""),"Terminée sans date de fin réelle",IF(AND($L9&gt;0,$L9&lt;1,$J9=""),"Avancement sans date de début réel","OK")))))))</f>
        <v/>
      </c>
      <c r="R9" s="6" t="n"/>
      <c r="S9" s="31" t="n"/>
      <c r="T9" s="31" t="n"/>
      <c r="U9" s="31" t="n"/>
      <c r="V9" s="31" t="n"/>
      <c r="W9" s="31" t="n"/>
      <c r="X9" s="31" t="n"/>
      <c r="Y9" s="31" t="n"/>
      <c r="Z9" s="31" t="n"/>
      <c r="AA9" s="31" t="n"/>
      <c r="AB9" s="31" t="n"/>
      <c r="AC9" s="31" t="n"/>
      <c r="AD9" s="31" t="n"/>
      <c r="AE9" s="31" t="n"/>
      <c r="AF9" s="31" t="n"/>
      <c r="AG9" s="31" t="n"/>
      <c r="AH9" s="31" t="n"/>
      <c r="AI9" s="31" t="n"/>
      <c r="AJ9" s="31" t="n"/>
      <c r="AK9" s="31" t="n"/>
      <c r="AL9" s="31" t="n"/>
      <c r="AM9" s="31" t="n"/>
      <c r="AN9" s="31" t="n"/>
      <c r="AO9" s="31" t="n"/>
      <c r="AP9" s="31" t="n"/>
      <c r="AQ9" s="31" t="n"/>
      <c r="AR9" s="31" t="n"/>
      <c r="AS9" s="31" t="n"/>
      <c r="AT9" s="31" t="n"/>
      <c r="AU9" s="31" t="n"/>
      <c r="AV9" s="31" t="n"/>
    </row>
    <row r="10" ht="15" customHeight="1">
      <c r="A10" s="24">
        <f>ROW()-4</f>
        <v/>
      </c>
      <c r="B10" s="6" t="n"/>
      <c r="C10" s="6" t="n"/>
      <c r="D10" s="6" t="n"/>
      <c r="E10" s="6" t="n"/>
      <c r="F10" s="8" t="n"/>
      <c r="G10" s="25" t="n"/>
      <c r="H10" s="26">
        <f>IF(OR($D10="",$F10="",$G10=""),"",IF($G10=0,$F10,WORKDAY($F10-1,$G10,JoursNonTravailles)))</f>
        <v/>
      </c>
      <c r="I10" s="25" t="n"/>
      <c r="J10" s="8" t="n"/>
      <c r="K10" s="8" t="n"/>
      <c r="L10" s="27" t="n"/>
      <c r="M10" s="28">
        <f>IF(OR($D10="",$F10="",$G10=""),"",IF($G10=0,IF($Q$1&gt;=$F10,1,0),IF($Q$1&lt;$F10,0,IF($Q$1&gt;=$H10,1,NETWORKDAYS($F10,$Q$1,JoursNonTravailles)/$G10))))</f>
        <v/>
      </c>
      <c r="N10" s="29">
        <f>IF($D10="","",IF($L10&gt;=1,"Terminée",IF($F10="","À planifier",IF(AND($H10&lt;&gt;"",$Q$1&gt;$H10),"En retard",IF(AND($L10=0,$Q$1&gt;$F10),"Démarrage en retard",IF($L10&gt;0,"En cours","À venir"))))))</f>
        <v/>
      </c>
      <c r="O10" s="24">
        <f>IF(OR($D10="",$H10=""),"",IF($K10&lt;&gt;"",IF($K10&gt;=$H10,NETWORKDAYS($H10,$K10,JoursNonTravailles)-1,-(NETWORKDAYS($K10,$H10,JoursNonTravailles)-1)),IF(AND($Q$1&gt;$H10,$L10&lt;1),NETWORKDAYS($H10,$Q$1,JoursNonTravailles)-1,0)))</f>
        <v/>
      </c>
      <c r="P10" s="26">
        <f>IF($D10="","",IF($K10&lt;&gt;"",$K10,IF(OR($F10="",$G10=""),"",IF($J10&lt;&gt;"",IF($G10=0,MAX($J10,$Q$1),WORKDAY(MAX($J10,$Q$1)-1,MAX(1,ROUNDUP($G10*(1-$L10),0)),JoursNonTravailles)),IF($G10=0,MAX($F10,$Q$1,IF(AND(ISNUMBER($I10),$I10&gt;=1,$I10&lt;=60,$I10&lt;&gt;ROW()-4,ISNUMBER(OFFSET($P$4,$I10,0))),WORKDAY(OFFSET($P$4,$I10,0),1,JoursNonTravailles),0)),WORKDAY(MAX($F10,$Q$1,IF(AND(ISNUMBER($I10),$I10&gt;=1,$I10&lt;=60,$I10&lt;&gt;ROW()-4,ISNUMBER(OFFSET($P$4,$I10,0))),WORKDAY(OFFSET($P$4,$I10,0),1,JoursNonTravailles),0))-1,$G10,JoursNonTravailles))))))</f>
        <v/>
      </c>
      <c r="Q10" s="30">
        <f>IF($D10="","",IF(AND($F10&lt;&gt;"",$G10=""),"Durée manquante",IF(AND(ISNUMBER($I10),OR($I10&lt;1,$I10&gt;60,$I10=ROW()-4)),"Prédécesseur invalide",IF(AND(ISNUMBER($I10),$F10&lt;&gt;"",ISNUMBER(OFFSET($H$4,$I10,0)),$F10&lt;OFFSET($H$4,$I10,0)),"Démarre avant la fin de la tâche "&amp;$I10,IF(AND($J10&lt;&gt;"",$K10&lt;&gt;"",$K10&lt;$J10),"Fin réelle avant début réel",IF(AND($L10&gt;=1,$K10=""),"Terminée sans date de fin réelle",IF(AND($L10&gt;0,$L10&lt;1,$J10=""),"Avancement sans date de début réel","OK")))))))</f>
        <v/>
      </c>
      <c r="R10" s="6" t="n"/>
      <c r="S10" s="31" t="n"/>
      <c r="T10" s="31" t="n"/>
      <c r="U10" s="31" t="n"/>
      <c r="V10" s="31" t="n"/>
      <c r="W10" s="31" t="n"/>
      <c r="X10" s="31" t="n"/>
      <c r="Y10" s="31" t="n"/>
      <c r="Z10" s="31" t="n"/>
      <c r="AA10" s="31" t="n"/>
      <c r="AB10" s="31" t="n"/>
      <c r="AC10" s="31" t="n"/>
      <c r="AD10" s="31" t="n"/>
      <c r="AE10" s="31" t="n"/>
      <c r="AF10" s="31" t="n"/>
      <c r="AG10" s="31" t="n"/>
      <c r="AH10" s="31" t="n"/>
      <c r="AI10" s="31" t="n"/>
      <c r="AJ10" s="31" t="n"/>
      <c r="AK10" s="31" t="n"/>
      <c r="AL10" s="31" t="n"/>
      <c r="AM10" s="31" t="n"/>
      <c r="AN10" s="31" t="n"/>
      <c r="AO10" s="31" t="n"/>
      <c r="AP10" s="31" t="n"/>
      <c r="AQ10" s="31" t="n"/>
      <c r="AR10" s="31" t="n"/>
      <c r="AS10" s="31" t="n"/>
      <c r="AT10" s="31" t="n"/>
      <c r="AU10" s="31" t="n"/>
      <c r="AV10" s="31" t="n"/>
    </row>
    <row r="11" ht="15" customHeight="1">
      <c r="A11" s="24">
        <f>ROW()-4</f>
        <v/>
      </c>
      <c r="B11" s="6" t="n"/>
      <c r="C11" s="6" t="n"/>
      <c r="D11" s="6" t="n"/>
      <c r="E11" s="6" t="n"/>
      <c r="F11" s="8" t="n"/>
      <c r="G11" s="25" t="n"/>
      <c r="H11" s="26">
        <f>IF(OR($D11="",$F11="",$G11=""),"",IF($G11=0,$F11,WORKDAY($F11-1,$G11,JoursNonTravailles)))</f>
        <v/>
      </c>
      <c r="I11" s="25" t="n"/>
      <c r="J11" s="8" t="n"/>
      <c r="K11" s="8" t="n"/>
      <c r="L11" s="27" t="n"/>
      <c r="M11" s="28">
        <f>IF(OR($D11="",$F11="",$G11=""),"",IF($G11=0,IF($Q$1&gt;=$F11,1,0),IF($Q$1&lt;$F11,0,IF($Q$1&gt;=$H11,1,NETWORKDAYS($F11,$Q$1,JoursNonTravailles)/$G11))))</f>
        <v/>
      </c>
      <c r="N11" s="29">
        <f>IF($D11="","",IF($L11&gt;=1,"Terminée",IF($F11="","À planifier",IF(AND($H11&lt;&gt;"",$Q$1&gt;$H11),"En retard",IF(AND($L11=0,$Q$1&gt;$F11),"Démarrage en retard",IF($L11&gt;0,"En cours","À venir"))))))</f>
        <v/>
      </c>
      <c r="O11" s="24">
        <f>IF(OR($D11="",$H11=""),"",IF($K11&lt;&gt;"",IF($K11&gt;=$H11,NETWORKDAYS($H11,$K11,JoursNonTravailles)-1,-(NETWORKDAYS($K11,$H11,JoursNonTravailles)-1)),IF(AND($Q$1&gt;$H11,$L11&lt;1),NETWORKDAYS($H11,$Q$1,JoursNonTravailles)-1,0)))</f>
        <v/>
      </c>
      <c r="P11" s="26">
        <f>IF($D11="","",IF($K11&lt;&gt;"",$K11,IF(OR($F11="",$G11=""),"",IF($J11&lt;&gt;"",IF($G11=0,MAX($J11,$Q$1),WORKDAY(MAX($J11,$Q$1)-1,MAX(1,ROUNDUP($G11*(1-$L11),0)),JoursNonTravailles)),IF($G11=0,MAX($F11,$Q$1,IF(AND(ISNUMBER($I11),$I11&gt;=1,$I11&lt;=60,$I11&lt;&gt;ROW()-4,ISNUMBER(OFFSET($P$4,$I11,0))),WORKDAY(OFFSET($P$4,$I11,0),1,JoursNonTravailles),0)),WORKDAY(MAX($F11,$Q$1,IF(AND(ISNUMBER($I11),$I11&gt;=1,$I11&lt;=60,$I11&lt;&gt;ROW()-4,ISNUMBER(OFFSET($P$4,$I11,0))),WORKDAY(OFFSET($P$4,$I11,0),1,JoursNonTravailles),0))-1,$G11,JoursNonTravailles))))))</f>
        <v/>
      </c>
      <c r="Q11" s="30">
        <f>IF($D11="","",IF(AND($F11&lt;&gt;"",$G11=""),"Durée manquante",IF(AND(ISNUMBER($I11),OR($I11&lt;1,$I11&gt;60,$I11=ROW()-4)),"Prédécesseur invalide",IF(AND(ISNUMBER($I11),$F11&lt;&gt;"",ISNUMBER(OFFSET($H$4,$I11,0)),$F11&lt;OFFSET($H$4,$I11,0)),"Démarre avant la fin de la tâche "&amp;$I11,IF(AND($J11&lt;&gt;"",$K11&lt;&gt;"",$K11&lt;$J11),"Fin réelle avant début réel",IF(AND($L11&gt;=1,$K11=""),"Terminée sans date de fin réelle",IF(AND($L11&gt;0,$L11&lt;1,$J11=""),"Avancement sans date de début réel","OK")))))))</f>
        <v/>
      </c>
      <c r="R11" s="6" t="n"/>
      <c r="S11" s="31" t="n"/>
      <c r="T11" s="31" t="n"/>
      <c r="U11" s="31" t="n"/>
      <c r="V11" s="31" t="n"/>
      <c r="W11" s="31" t="n"/>
      <c r="X11" s="31" t="n"/>
      <c r="Y11" s="31" t="n"/>
      <c r="Z11" s="31" t="n"/>
      <c r="AA11" s="31" t="n"/>
      <c r="AB11" s="31" t="n"/>
      <c r="AC11" s="31" t="n"/>
      <c r="AD11" s="31" t="n"/>
      <c r="AE11" s="31" t="n"/>
      <c r="AF11" s="31" t="n"/>
      <c r="AG11" s="31" t="n"/>
      <c r="AH11" s="31" t="n"/>
      <c r="AI11" s="31" t="n"/>
      <c r="AJ11" s="31" t="n"/>
      <c r="AK11" s="31" t="n"/>
      <c r="AL11" s="31" t="n"/>
      <c r="AM11" s="31" t="n"/>
      <c r="AN11" s="31" t="n"/>
      <c r="AO11" s="31" t="n"/>
      <c r="AP11" s="31" t="n"/>
      <c r="AQ11" s="31" t="n"/>
      <c r="AR11" s="31" t="n"/>
      <c r="AS11" s="31" t="n"/>
      <c r="AT11" s="31" t="n"/>
      <c r="AU11" s="31" t="n"/>
      <c r="AV11" s="31" t="n"/>
    </row>
    <row r="12" ht="15" customHeight="1">
      <c r="A12" s="24">
        <f>ROW()-4</f>
        <v/>
      </c>
      <c r="B12" s="6" t="n"/>
      <c r="C12" s="6" t="n"/>
      <c r="D12" s="6" t="n"/>
      <c r="E12" s="6" t="n"/>
      <c r="F12" s="8" t="n"/>
      <c r="G12" s="25" t="n"/>
      <c r="H12" s="26">
        <f>IF(OR($D12="",$F12="",$G12=""),"",IF($G12=0,$F12,WORKDAY($F12-1,$G12,JoursNonTravailles)))</f>
        <v/>
      </c>
      <c r="I12" s="25" t="n"/>
      <c r="J12" s="8" t="n"/>
      <c r="K12" s="8" t="n"/>
      <c r="L12" s="27" t="n"/>
      <c r="M12" s="28">
        <f>IF(OR($D12="",$F12="",$G12=""),"",IF($G12=0,IF($Q$1&gt;=$F12,1,0),IF($Q$1&lt;$F12,0,IF($Q$1&gt;=$H12,1,NETWORKDAYS($F12,$Q$1,JoursNonTravailles)/$G12))))</f>
        <v/>
      </c>
      <c r="N12" s="29">
        <f>IF($D12="","",IF($L12&gt;=1,"Terminée",IF($F12="","À planifier",IF(AND($H12&lt;&gt;"",$Q$1&gt;$H12),"En retard",IF(AND($L12=0,$Q$1&gt;$F12),"Démarrage en retard",IF($L12&gt;0,"En cours","À venir"))))))</f>
        <v/>
      </c>
      <c r="O12" s="24">
        <f>IF(OR($D12="",$H12=""),"",IF($K12&lt;&gt;"",IF($K12&gt;=$H12,NETWORKDAYS($H12,$K12,JoursNonTravailles)-1,-(NETWORKDAYS($K12,$H12,JoursNonTravailles)-1)),IF(AND($Q$1&gt;$H12,$L12&lt;1),NETWORKDAYS($H12,$Q$1,JoursNonTravailles)-1,0)))</f>
        <v/>
      </c>
      <c r="P12" s="26">
        <f>IF($D12="","",IF($K12&lt;&gt;"",$K12,IF(OR($F12="",$G12=""),"",IF($J12&lt;&gt;"",IF($G12=0,MAX($J12,$Q$1),WORKDAY(MAX($J12,$Q$1)-1,MAX(1,ROUNDUP($G12*(1-$L12),0)),JoursNonTravailles)),IF($G12=0,MAX($F12,$Q$1,IF(AND(ISNUMBER($I12),$I12&gt;=1,$I12&lt;=60,$I12&lt;&gt;ROW()-4,ISNUMBER(OFFSET($P$4,$I12,0))),WORKDAY(OFFSET($P$4,$I12,0),1,JoursNonTravailles),0)),WORKDAY(MAX($F12,$Q$1,IF(AND(ISNUMBER($I12),$I12&gt;=1,$I12&lt;=60,$I12&lt;&gt;ROW()-4,ISNUMBER(OFFSET($P$4,$I12,0))),WORKDAY(OFFSET($P$4,$I12,0),1,JoursNonTravailles),0))-1,$G12,JoursNonTravailles))))))</f>
        <v/>
      </c>
      <c r="Q12" s="30">
        <f>IF($D12="","",IF(AND($F12&lt;&gt;"",$G12=""),"Durée manquante",IF(AND(ISNUMBER($I12),OR($I12&lt;1,$I12&gt;60,$I12=ROW()-4)),"Prédécesseur invalide",IF(AND(ISNUMBER($I12),$F12&lt;&gt;"",ISNUMBER(OFFSET($H$4,$I12,0)),$F12&lt;OFFSET($H$4,$I12,0)),"Démarre avant la fin de la tâche "&amp;$I12,IF(AND($J12&lt;&gt;"",$K12&lt;&gt;"",$K12&lt;$J12),"Fin réelle avant début réel",IF(AND($L12&gt;=1,$K12=""),"Terminée sans date de fin réelle",IF(AND($L12&gt;0,$L12&lt;1,$J12=""),"Avancement sans date de début réel","OK")))))))</f>
        <v/>
      </c>
      <c r="R12" s="6" t="n"/>
      <c r="S12" s="31" t="n"/>
      <c r="T12" s="31" t="n"/>
      <c r="U12" s="31" t="n"/>
      <c r="V12" s="31" t="n"/>
      <c r="W12" s="31" t="n"/>
      <c r="X12" s="31" t="n"/>
      <c r="Y12" s="31" t="n"/>
      <c r="Z12" s="31" t="n"/>
      <c r="AA12" s="31" t="n"/>
      <c r="AB12" s="31" t="n"/>
      <c r="AC12" s="31" t="n"/>
      <c r="AD12" s="31" t="n"/>
      <c r="AE12" s="31" t="n"/>
      <c r="AF12" s="31" t="n"/>
      <c r="AG12" s="31" t="n"/>
      <c r="AH12" s="31" t="n"/>
      <c r="AI12" s="31" t="n"/>
      <c r="AJ12" s="31" t="n"/>
      <c r="AK12" s="31" t="n"/>
      <c r="AL12" s="31" t="n"/>
      <c r="AM12" s="31" t="n"/>
      <c r="AN12" s="31" t="n"/>
      <c r="AO12" s="31" t="n"/>
      <c r="AP12" s="31" t="n"/>
      <c r="AQ12" s="31" t="n"/>
      <c r="AR12" s="31" t="n"/>
      <c r="AS12" s="31" t="n"/>
      <c r="AT12" s="31" t="n"/>
      <c r="AU12" s="31" t="n"/>
      <c r="AV12" s="31" t="n"/>
    </row>
    <row r="13" ht="15" customHeight="1">
      <c r="A13" s="24">
        <f>ROW()-4</f>
        <v/>
      </c>
      <c r="B13" s="6" t="n"/>
      <c r="C13" s="6" t="n"/>
      <c r="D13" s="6" t="n"/>
      <c r="E13" s="6" t="n"/>
      <c r="F13" s="8" t="n"/>
      <c r="G13" s="25" t="n"/>
      <c r="H13" s="26">
        <f>IF(OR($D13="",$F13="",$G13=""),"",IF($G13=0,$F13,WORKDAY($F13-1,$G13,JoursNonTravailles)))</f>
        <v/>
      </c>
      <c r="I13" s="25" t="n"/>
      <c r="J13" s="8" t="n"/>
      <c r="K13" s="8" t="n"/>
      <c r="L13" s="27" t="n"/>
      <c r="M13" s="28">
        <f>IF(OR($D13="",$F13="",$G13=""),"",IF($G13=0,IF($Q$1&gt;=$F13,1,0),IF($Q$1&lt;$F13,0,IF($Q$1&gt;=$H13,1,NETWORKDAYS($F13,$Q$1,JoursNonTravailles)/$G13))))</f>
        <v/>
      </c>
      <c r="N13" s="29">
        <f>IF($D13="","",IF($L13&gt;=1,"Terminée",IF($F13="","À planifier",IF(AND($H13&lt;&gt;"",$Q$1&gt;$H13),"En retard",IF(AND($L13=0,$Q$1&gt;$F13),"Démarrage en retard",IF($L13&gt;0,"En cours","À venir"))))))</f>
        <v/>
      </c>
      <c r="O13" s="24">
        <f>IF(OR($D13="",$H13=""),"",IF($K13&lt;&gt;"",IF($K13&gt;=$H13,NETWORKDAYS($H13,$K13,JoursNonTravailles)-1,-(NETWORKDAYS($K13,$H13,JoursNonTravailles)-1)),IF(AND($Q$1&gt;$H13,$L13&lt;1),NETWORKDAYS($H13,$Q$1,JoursNonTravailles)-1,0)))</f>
        <v/>
      </c>
      <c r="P13" s="26">
        <f>IF($D13="","",IF($K13&lt;&gt;"",$K13,IF(OR($F13="",$G13=""),"",IF($J13&lt;&gt;"",IF($G13=0,MAX($J13,$Q$1),WORKDAY(MAX($J13,$Q$1)-1,MAX(1,ROUNDUP($G13*(1-$L13),0)),JoursNonTravailles)),IF($G13=0,MAX($F13,$Q$1,IF(AND(ISNUMBER($I13),$I13&gt;=1,$I13&lt;=60,$I13&lt;&gt;ROW()-4,ISNUMBER(OFFSET($P$4,$I13,0))),WORKDAY(OFFSET($P$4,$I13,0),1,JoursNonTravailles),0)),WORKDAY(MAX($F13,$Q$1,IF(AND(ISNUMBER($I13),$I13&gt;=1,$I13&lt;=60,$I13&lt;&gt;ROW()-4,ISNUMBER(OFFSET($P$4,$I13,0))),WORKDAY(OFFSET($P$4,$I13,0),1,JoursNonTravailles),0))-1,$G13,JoursNonTravailles))))))</f>
        <v/>
      </c>
      <c r="Q13" s="30">
        <f>IF($D13="","",IF(AND($F13&lt;&gt;"",$G13=""),"Durée manquante",IF(AND(ISNUMBER($I13),OR($I13&lt;1,$I13&gt;60,$I13=ROW()-4)),"Prédécesseur invalide",IF(AND(ISNUMBER($I13),$F13&lt;&gt;"",ISNUMBER(OFFSET($H$4,$I13,0)),$F13&lt;OFFSET($H$4,$I13,0)),"Démarre avant la fin de la tâche "&amp;$I13,IF(AND($J13&lt;&gt;"",$K13&lt;&gt;"",$K13&lt;$J13),"Fin réelle avant début réel",IF(AND($L13&gt;=1,$K13=""),"Terminée sans date de fin réelle",IF(AND($L13&gt;0,$L13&lt;1,$J13=""),"Avancement sans date de début réel","OK")))))))</f>
        <v/>
      </c>
      <c r="R13" s="6" t="n"/>
      <c r="S13" s="31" t="n"/>
      <c r="T13" s="31" t="n"/>
      <c r="U13" s="31" t="n"/>
      <c r="V13" s="31" t="n"/>
      <c r="W13" s="31" t="n"/>
      <c r="X13" s="31" t="n"/>
      <c r="Y13" s="31" t="n"/>
      <c r="Z13" s="31" t="n"/>
      <c r="AA13" s="31" t="n"/>
      <c r="AB13" s="31" t="n"/>
      <c r="AC13" s="31" t="n"/>
      <c r="AD13" s="31" t="n"/>
      <c r="AE13" s="31" t="n"/>
      <c r="AF13" s="31" t="n"/>
      <c r="AG13" s="31" t="n"/>
      <c r="AH13" s="31" t="n"/>
      <c r="AI13" s="31" t="n"/>
      <c r="AJ13" s="31" t="n"/>
      <c r="AK13" s="31" t="n"/>
      <c r="AL13" s="31" t="n"/>
      <c r="AM13" s="31" t="n"/>
      <c r="AN13" s="31" t="n"/>
      <c r="AO13" s="31" t="n"/>
      <c r="AP13" s="31" t="n"/>
      <c r="AQ13" s="31" t="n"/>
      <c r="AR13" s="31" t="n"/>
      <c r="AS13" s="31" t="n"/>
      <c r="AT13" s="31" t="n"/>
      <c r="AU13" s="31" t="n"/>
      <c r="AV13" s="31" t="n"/>
    </row>
    <row r="14" ht="15" customHeight="1">
      <c r="A14" s="24">
        <f>ROW()-4</f>
        <v/>
      </c>
      <c r="B14" s="6" t="n"/>
      <c r="C14" s="6" t="n"/>
      <c r="D14" s="6" t="n"/>
      <c r="E14" s="6" t="n"/>
      <c r="F14" s="8" t="n"/>
      <c r="G14" s="25" t="n"/>
      <c r="H14" s="26">
        <f>IF(OR($D14="",$F14="",$G14=""),"",IF($G14=0,$F14,WORKDAY($F14-1,$G14,JoursNonTravailles)))</f>
        <v/>
      </c>
      <c r="I14" s="25" t="n"/>
      <c r="J14" s="8" t="n"/>
      <c r="K14" s="8" t="n"/>
      <c r="L14" s="27" t="n"/>
      <c r="M14" s="28">
        <f>IF(OR($D14="",$F14="",$G14=""),"",IF($G14=0,IF($Q$1&gt;=$F14,1,0),IF($Q$1&lt;$F14,0,IF($Q$1&gt;=$H14,1,NETWORKDAYS($F14,$Q$1,JoursNonTravailles)/$G14))))</f>
        <v/>
      </c>
      <c r="N14" s="29">
        <f>IF($D14="","",IF($L14&gt;=1,"Terminée",IF($F14="","À planifier",IF(AND($H14&lt;&gt;"",$Q$1&gt;$H14),"En retard",IF(AND($L14=0,$Q$1&gt;$F14),"Démarrage en retard",IF($L14&gt;0,"En cours","À venir"))))))</f>
        <v/>
      </c>
      <c r="O14" s="24">
        <f>IF(OR($D14="",$H14=""),"",IF($K14&lt;&gt;"",IF($K14&gt;=$H14,NETWORKDAYS($H14,$K14,JoursNonTravailles)-1,-(NETWORKDAYS($K14,$H14,JoursNonTravailles)-1)),IF(AND($Q$1&gt;$H14,$L14&lt;1),NETWORKDAYS($H14,$Q$1,JoursNonTravailles)-1,0)))</f>
        <v/>
      </c>
      <c r="P14" s="26">
        <f>IF($D14="","",IF($K14&lt;&gt;"",$K14,IF(OR($F14="",$G14=""),"",IF($J14&lt;&gt;"",IF($G14=0,MAX($J14,$Q$1),WORKDAY(MAX($J14,$Q$1)-1,MAX(1,ROUNDUP($G14*(1-$L14),0)),JoursNonTravailles)),IF($G14=0,MAX($F14,$Q$1,IF(AND(ISNUMBER($I14),$I14&gt;=1,$I14&lt;=60,$I14&lt;&gt;ROW()-4,ISNUMBER(OFFSET($P$4,$I14,0))),WORKDAY(OFFSET($P$4,$I14,0),1,JoursNonTravailles),0)),WORKDAY(MAX($F14,$Q$1,IF(AND(ISNUMBER($I14),$I14&gt;=1,$I14&lt;=60,$I14&lt;&gt;ROW()-4,ISNUMBER(OFFSET($P$4,$I14,0))),WORKDAY(OFFSET($P$4,$I14,0),1,JoursNonTravailles),0))-1,$G14,JoursNonTravailles))))))</f>
        <v/>
      </c>
      <c r="Q14" s="30">
        <f>IF($D14="","",IF(AND($F14&lt;&gt;"",$G14=""),"Durée manquante",IF(AND(ISNUMBER($I14),OR($I14&lt;1,$I14&gt;60,$I14=ROW()-4)),"Prédécesseur invalide",IF(AND(ISNUMBER($I14),$F14&lt;&gt;"",ISNUMBER(OFFSET($H$4,$I14,0)),$F14&lt;OFFSET($H$4,$I14,0)),"Démarre avant la fin de la tâche "&amp;$I14,IF(AND($J14&lt;&gt;"",$K14&lt;&gt;"",$K14&lt;$J14),"Fin réelle avant début réel",IF(AND($L14&gt;=1,$K14=""),"Terminée sans date de fin réelle",IF(AND($L14&gt;0,$L14&lt;1,$J14=""),"Avancement sans date de début réel","OK")))))))</f>
        <v/>
      </c>
      <c r="R14" s="6" t="n"/>
      <c r="S14" s="31" t="n"/>
      <c r="T14" s="31" t="n"/>
      <c r="U14" s="31" t="n"/>
      <c r="V14" s="31" t="n"/>
      <c r="W14" s="31" t="n"/>
      <c r="X14" s="31" t="n"/>
      <c r="Y14" s="31" t="n"/>
      <c r="Z14" s="31" t="n"/>
      <c r="AA14" s="31" t="n"/>
      <c r="AB14" s="31" t="n"/>
      <c r="AC14" s="31" t="n"/>
      <c r="AD14" s="31" t="n"/>
      <c r="AE14" s="31" t="n"/>
      <c r="AF14" s="31" t="n"/>
      <c r="AG14" s="31" t="n"/>
      <c r="AH14" s="31" t="n"/>
      <c r="AI14" s="31" t="n"/>
      <c r="AJ14" s="31" t="n"/>
      <c r="AK14" s="31" t="n"/>
      <c r="AL14" s="31" t="n"/>
      <c r="AM14" s="31" t="n"/>
      <c r="AN14" s="31" t="n"/>
      <c r="AO14" s="31" t="n"/>
      <c r="AP14" s="31" t="n"/>
      <c r="AQ14" s="31" t="n"/>
      <c r="AR14" s="31" t="n"/>
      <c r="AS14" s="31" t="n"/>
      <c r="AT14" s="31" t="n"/>
      <c r="AU14" s="31" t="n"/>
      <c r="AV14" s="31" t="n"/>
    </row>
    <row r="15" ht="15" customHeight="1">
      <c r="A15" s="24">
        <f>ROW()-4</f>
        <v/>
      </c>
      <c r="B15" s="6" t="n"/>
      <c r="C15" s="6" t="n"/>
      <c r="D15" s="6" t="n"/>
      <c r="E15" s="6" t="n"/>
      <c r="F15" s="8" t="n"/>
      <c r="G15" s="25" t="n"/>
      <c r="H15" s="26">
        <f>IF(OR($D15="",$F15="",$G15=""),"",IF($G15=0,$F15,WORKDAY($F15-1,$G15,JoursNonTravailles)))</f>
        <v/>
      </c>
      <c r="I15" s="25" t="n"/>
      <c r="J15" s="8" t="n"/>
      <c r="K15" s="8" t="n"/>
      <c r="L15" s="27" t="n"/>
      <c r="M15" s="28">
        <f>IF(OR($D15="",$F15="",$G15=""),"",IF($G15=0,IF($Q$1&gt;=$F15,1,0),IF($Q$1&lt;$F15,0,IF($Q$1&gt;=$H15,1,NETWORKDAYS($F15,$Q$1,JoursNonTravailles)/$G15))))</f>
        <v/>
      </c>
      <c r="N15" s="29">
        <f>IF($D15="","",IF($L15&gt;=1,"Terminée",IF($F15="","À planifier",IF(AND($H15&lt;&gt;"",$Q$1&gt;$H15),"En retard",IF(AND($L15=0,$Q$1&gt;$F15),"Démarrage en retard",IF($L15&gt;0,"En cours","À venir"))))))</f>
        <v/>
      </c>
      <c r="O15" s="24">
        <f>IF(OR($D15="",$H15=""),"",IF($K15&lt;&gt;"",IF($K15&gt;=$H15,NETWORKDAYS($H15,$K15,JoursNonTravailles)-1,-(NETWORKDAYS($K15,$H15,JoursNonTravailles)-1)),IF(AND($Q$1&gt;$H15,$L15&lt;1),NETWORKDAYS($H15,$Q$1,JoursNonTravailles)-1,0)))</f>
        <v/>
      </c>
      <c r="P15" s="26">
        <f>IF($D15="","",IF($K15&lt;&gt;"",$K15,IF(OR($F15="",$G15=""),"",IF($J15&lt;&gt;"",IF($G15=0,MAX($J15,$Q$1),WORKDAY(MAX($J15,$Q$1)-1,MAX(1,ROUNDUP($G15*(1-$L15),0)),JoursNonTravailles)),IF($G15=0,MAX($F15,$Q$1,IF(AND(ISNUMBER($I15),$I15&gt;=1,$I15&lt;=60,$I15&lt;&gt;ROW()-4,ISNUMBER(OFFSET($P$4,$I15,0))),WORKDAY(OFFSET($P$4,$I15,0),1,JoursNonTravailles),0)),WORKDAY(MAX($F15,$Q$1,IF(AND(ISNUMBER($I15),$I15&gt;=1,$I15&lt;=60,$I15&lt;&gt;ROW()-4,ISNUMBER(OFFSET($P$4,$I15,0))),WORKDAY(OFFSET($P$4,$I15,0),1,JoursNonTravailles),0))-1,$G15,JoursNonTravailles))))))</f>
        <v/>
      </c>
      <c r="Q15" s="30">
        <f>IF($D15="","",IF(AND($F15&lt;&gt;"",$G15=""),"Durée manquante",IF(AND(ISNUMBER($I15),OR($I15&lt;1,$I15&gt;60,$I15=ROW()-4)),"Prédécesseur invalide",IF(AND(ISNUMBER($I15),$F15&lt;&gt;"",ISNUMBER(OFFSET($H$4,$I15,0)),$F15&lt;OFFSET($H$4,$I15,0)),"Démarre avant la fin de la tâche "&amp;$I15,IF(AND($J15&lt;&gt;"",$K15&lt;&gt;"",$K15&lt;$J15),"Fin réelle avant début réel",IF(AND($L15&gt;=1,$K15=""),"Terminée sans date de fin réelle",IF(AND($L15&gt;0,$L15&lt;1,$J15=""),"Avancement sans date de début réel","OK")))))))</f>
        <v/>
      </c>
      <c r="R15" s="6" t="n"/>
      <c r="S15" s="31" t="n"/>
      <c r="T15" s="31" t="n"/>
      <c r="U15" s="31" t="n"/>
      <c r="V15" s="31" t="n"/>
      <c r="W15" s="31" t="n"/>
      <c r="X15" s="31" t="n"/>
      <c r="Y15" s="31" t="n"/>
      <c r="Z15" s="31" t="n"/>
      <c r="AA15" s="31" t="n"/>
      <c r="AB15" s="31" t="n"/>
      <c r="AC15" s="31" t="n"/>
      <c r="AD15" s="31" t="n"/>
      <c r="AE15" s="31" t="n"/>
      <c r="AF15" s="31" t="n"/>
      <c r="AG15" s="31" t="n"/>
      <c r="AH15" s="31" t="n"/>
      <c r="AI15" s="31" t="n"/>
      <c r="AJ15" s="31" t="n"/>
      <c r="AK15" s="31" t="n"/>
      <c r="AL15" s="31" t="n"/>
      <c r="AM15" s="31" t="n"/>
      <c r="AN15" s="31" t="n"/>
      <c r="AO15" s="31" t="n"/>
      <c r="AP15" s="31" t="n"/>
      <c r="AQ15" s="31" t="n"/>
      <c r="AR15" s="31" t="n"/>
      <c r="AS15" s="31" t="n"/>
      <c r="AT15" s="31" t="n"/>
      <c r="AU15" s="31" t="n"/>
      <c r="AV15" s="31" t="n"/>
    </row>
    <row r="16" ht="15" customHeight="1">
      <c r="A16" s="24">
        <f>ROW()-4</f>
        <v/>
      </c>
      <c r="B16" s="6" t="n"/>
      <c r="C16" s="6" t="n"/>
      <c r="D16" s="6" t="n"/>
      <c r="E16" s="6" t="n"/>
      <c r="F16" s="8" t="n"/>
      <c r="G16" s="25" t="n"/>
      <c r="H16" s="26">
        <f>IF(OR($D16="",$F16="",$G16=""),"",IF($G16=0,$F16,WORKDAY($F16-1,$G16,JoursNonTravailles)))</f>
        <v/>
      </c>
      <c r="I16" s="25" t="n"/>
      <c r="J16" s="8" t="n"/>
      <c r="K16" s="8" t="n"/>
      <c r="L16" s="27" t="n"/>
      <c r="M16" s="28">
        <f>IF(OR($D16="",$F16="",$G16=""),"",IF($G16=0,IF($Q$1&gt;=$F16,1,0),IF($Q$1&lt;$F16,0,IF($Q$1&gt;=$H16,1,NETWORKDAYS($F16,$Q$1,JoursNonTravailles)/$G16))))</f>
        <v/>
      </c>
      <c r="N16" s="29">
        <f>IF($D16="","",IF($L16&gt;=1,"Terminée",IF($F16="","À planifier",IF(AND($H16&lt;&gt;"",$Q$1&gt;$H16),"En retard",IF(AND($L16=0,$Q$1&gt;$F16),"Démarrage en retard",IF($L16&gt;0,"En cours","À venir"))))))</f>
        <v/>
      </c>
      <c r="O16" s="24">
        <f>IF(OR($D16="",$H16=""),"",IF($K16&lt;&gt;"",IF($K16&gt;=$H16,NETWORKDAYS($H16,$K16,JoursNonTravailles)-1,-(NETWORKDAYS($K16,$H16,JoursNonTravailles)-1)),IF(AND($Q$1&gt;$H16,$L16&lt;1),NETWORKDAYS($H16,$Q$1,JoursNonTravailles)-1,0)))</f>
        <v/>
      </c>
      <c r="P16" s="26">
        <f>IF($D16="","",IF($K16&lt;&gt;"",$K16,IF(OR($F16="",$G16=""),"",IF($J16&lt;&gt;"",IF($G16=0,MAX($J16,$Q$1),WORKDAY(MAX($J16,$Q$1)-1,MAX(1,ROUNDUP($G16*(1-$L16),0)),JoursNonTravailles)),IF($G16=0,MAX($F16,$Q$1,IF(AND(ISNUMBER($I16),$I16&gt;=1,$I16&lt;=60,$I16&lt;&gt;ROW()-4,ISNUMBER(OFFSET($P$4,$I16,0))),WORKDAY(OFFSET($P$4,$I16,0),1,JoursNonTravailles),0)),WORKDAY(MAX($F16,$Q$1,IF(AND(ISNUMBER($I16),$I16&gt;=1,$I16&lt;=60,$I16&lt;&gt;ROW()-4,ISNUMBER(OFFSET($P$4,$I16,0))),WORKDAY(OFFSET($P$4,$I16,0),1,JoursNonTravailles),0))-1,$G16,JoursNonTravailles))))))</f>
        <v/>
      </c>
      <c r="Q16" s="30">
        <f>IF($D16="","",IF(AND($F16&lt;&gt;"",$G16=""),"Durée manquante",IF(AND(ISNUMBER($I16),OR($I16&lt;1,$I16&gt;60,$I16=ROW()-4)),"Prédécesseur invalide",IF(AND(ISNUMBER($I16),$F16&lt;&gt;"",ISNUMBER(OFFSET($H$4,$I16,0)),$F16&lt;OFFSET($H$4,$I16,0)),"Démarre avant la fin de la tâche "&amp;$I16,IF(AND($J16&lt;&gt;"",$K16&lt;&gt;"",$K16&lt;$J16),"Fin réelle avant début réel",IF(AND($L16&gt;=1,$K16=""),"Terminée sans date de fin réelle",IF(AND($L16&gt;0,$L16&lt;1,$J16=""),"Avancement sans date de début réel","OK")))))))</f>
        <v/>
      </c>
      <c r="R16" s="6" t="n"/>
      <c r="S16" s="31" t="n"/>
      <c r="T16" s="31" t="n"/>
      <c r="U16" s="31" t="n"/>
      <c r="V16" s="31" t="n"/>
      <c r="W16" s="31" t="n"/>
      <c r="X16" s="31" t="n"/>
      <c r="Y16" s="31" t="n"/>
      <c r="Z16" s="31" t="n"/>
      <c r="AA16" s="31" t="n"/>
      <c r="AB16" s="31" t="n"/>
      <c r="AC16" s="31" t="n"/>
      <c r="AD16" s="31" t="n"/>
      <c r="AE16" s="31" t="n"/>
      <c r="AF16" s="31" t="n"/>
      <c r="AG16" s="31" t="n"/>
      <c r="AH16" s="31" t="n"/>
      <c r="AI16" s="31" t="n"/>
      <c r="AJ16" s="31" t="n"/>
      <c r="AK16" s="31" t="n"/>
      <c r="AL16" s="31" t="n"/>
      <c r="AM16" s="31" t="n"/>
      <c r="AN16" s="31" t="n"/>
      <c r="AO16" s="31" t="n"/>
      <c r="AP16" s="31" t="n"/>
      <c r="AQ16" s="31" t="n"/>
      <c r="AR16" s="31" t="n"/>
      <c r="AS16" s="31" t="n"/>
      <c r="AT16" s="31" t="n"/>
      <c r="AU16" s="31" t="n"/>
      <c r="AV16" s="31" t="n"/>
    </row>
    <row r="17" ht="15" customHeight="1">
      <c r="A17" s="24">
        <f>ROW()-4</f>
        <v/>
      </c>
      <c r="B17" s="6" t="n"/>
      <c r="C17" s="6" t="n"/>
      <c r="D17" s="6" t="n"/>
      <c r="E17" s="6" t="n"/>
      <c r="F17" s="8" t="n"/>
      <c r="G17" s="25" t="n"/>
      <c r="H17" s="26">
        <f>IF(OR($D17="",$F17="",$G17=""),"",IF($G17=0,$F17,WORKDAY($F17-1,$G17,JoursNonTravailles)))</f>
        <v/>
      </c>
      <c r="I17" s="25" t="n"/>
      <c r="J17" s="8" t="n"/>
      <c r="K17" s="8" t="n"/>
      <c r="L17" s="27" t="n"/>
      <c r="M17" s="28">
        <f>IF(OR($D17="",$F17="",$G17=""),"",IF($G17=0,IF($Q$1&gt;=$F17,1,0),IF($Q$1&lt;$F17,0,IF($Q$1&gt;=$H17,1,NETWORKDAYS($F17,$Q$1,JoursNonTravailles)/$G17))))</f>
        <v/>
      </c>
      <c r="N17" s="29">
        <f>IF($D17="","",IF($L17&gt;=1,"Terminée",IF($F17="","À planifier",IF(AND($H17&lt;&gt;"",$Q$1&gt;$H17),"En retard",IF(AND($L17=0,$Q$1&gt;$F17),"Démarrage en retard",IF($L17&gt;0,"En cours","À venir"))))))</f>
        <v/>
      </c>
      <c r="O17" s="24">
        <f>IF(OR($D17="",$H17=""),"",IF($K17&lt;&gt;"",IF($K17&gt;=$H17,NETWORKDAYS($H17,$K17,JoursNonTravailles)-1,-(NETWORKDAYS($K17,$H17,JoursNonTravailles)-1)),IF(AND($Q$1&gt;$H17,$L17&lt;1),NETWORKDAYS($H17,$Q$1,JoursNonTravailles)-1,0)))</f>
        <v/>
      </c>
      <c r="P17" s="26">
        <f>IF($D17="","",IF($K17&lt;&gt;"",$K17,IF(OR($F17="",$G17=""),"",IF($J17&lt;&gt;"",IF($G17=0,MAX($J17,$Q$1),WORKDAY(MAX($J17,$Q$1)-1,MAX(1,ROUNDUP($G17*(1-$L17),0)),JoursNonTravailles)),IF($G17=0,MAX($F17,$Q$1,IF(AND(ISNUMBER($I17),$I17&gt;=1,$I17&lt;=60,$I17&lt;&gt;ROW()-4,ISNUMBER(OFFSET($P$4,$I17,0))),WORKDAY(OFFSET($P$4,$I17,0),1,JoursNonTravailles),0)),WORKDAY(MAX($F17,$Q$1,IF(AND(ISNUMBER($I17),$I17&gt;=1,$I17&lt;=60,$I17&lt;&gt;ROW()-4,ISNUMBER(OFFSET($P$4,$I17,0))),WORKDAY(OFFSET($P$4,$I17,0),1,JoursNonTravailles),0))-1,$G17,JoursNonTravailles))))))</f>
        <v/>
      </c>
      <c r="Q17" s="30">
        <f>IF($D17="","",IF(AND($F17&lt;&gt;"",$G17=""),"Durée manquante",IF(AND(ISNUMBER($I17),OR($I17&lt;1,$I17&gt;60,$I17=ROW()-4)),"Prédécesseur invalide",IF(AND(ISNUMBER($I17),$F17&lt;&gt;"",ISNUMBER(OFFSET($H$4,$I17,0)),$F17&lt;OFFSET($H$4,$I17,0)),"Démarre avant la fin de la tâche "&amp;$I17,IF(AND($J17&lt;&gt;"",$K17&lt;&gt;"",$K17&lt;$J17),"Fin réelle avant début réel",IF(AND($L17&gt;=1,$K17=""),"Terminée sans date de fin réelle",IF(AND($L17&gt;0,$L17&lt;1,$J17=""),"Avancement sans date de début réel","OK")))))))</f>
        <v/>
      </c>
      <c r="R17" s="6" t="n"/>
      <c r="S17" s="31" t="n"/>
      <c r="T17" s="31" t="n"/>
      <c r="U17" s="31" t="n"/>
      <c r="V17" s="31" t="n"/>
      <c r="W17" s="31" t="n"/>
      <c r="X17" s="31" t="n"/>
      <c r="Y17" s="31" t="n"/>
      <c r="Z17" s="31" t="n"/>
      <c r="AA17" s="31" t="n"/>
      <c r="AB17" s="31" t="n"/>
      <c r="AC17" s="31" t="n"/>
      <c r="AD17" s="31" t="n"/>
      <c r="AE17" s="31" t="n"/>
      <c r="AF17" s="31" t="n"/>
      <c r="AG17" s="31" t="n"/>
      <c r="AH17" s="31" t="n"/>
      <c r="AI17" s="31" t="n"/>
      <c r="AJ17" s="31" t="n"/>
      <c r="AK17" s="31" t="n"/>
      <c r="AL17" s="31" t="n"/>
      <c r="AM17" s="31" t="n"/>
      <c r="AN17" s="31" t="n"/>
      <c r="AO17" s="31" t="n"/>
      <c r="AP17" s="31" t="n"/>
      <c r="AQ17" s="31" t="n"/>
      <c r="AR17" s="31" t="n"/>
      <c r="AS17" s="31" t="n"/>
      <c r="AT17" s="31" t="n"/>
      <c r="AU17" s="31" t="n"/>
      <c r="AV17" s="31" t="n"/>
    </row>
    <row r="18" ht="15" customHeight="1">
      <c r="A18" s="24">
        <f>ROW()-4</f>
        <v/>
      </c>
      <c r="B18" s="6" t="n"/>
      <c r="C18" s="6" t="n"/>
      <c r="D18" s="6" t="n"/>
      <c r="E18" s="6" t="n"/>
      <c r="F18" s="8" t="n"/>
      <c r="G18" s="25" t="n"/>
      <c r="H18" s="26">
        <f>IF(OR($D18="",$F18="",$G18=""),"",IF($G18=0,$F18,WORKDAY($F18-1,$G18,JoursNonTravailles)))</f>
        <v/>
      </c>
      <c r="I18" s="25" t="n"/>
      <c r="J18" s="8" t="n"/>
      <c r="K18" s="8" t="n"/>
      <c r="L18" s="27" t="n"/>
      <c r="M18" s="28">
        <f>IF(OR($D18="",$F18="",$G18=""),"",IF($G18=0,IF($Q$1&gt;=$F18,1,0),IF($Q$1&lt;$F18,0,IF($Q$1&gt;=$H18,1,NETWORKDAYS($F18,$Q$1,JoursNonTravailles)/$G18))))</f>
        <v/>
      </c>
      <c r="N18" s="29">
        <f>IF($D18="","",IF($L18&gt;=1,"Terminée",IF($F18="","À planifier",IF(AND($H18&lt;&gt;"",$Q$1&gt;$H18),"En retard",IF(AND($L18=0,$Q$1&gt;$F18),"Démarrage en retard",IF($L18&gt;0,"En cours","À venir"))))))</f>
        <v/>
      </c>
      <c r="O18" s="24">
        <f>IF(OR($D18="",$H18=""),"",IF($K18&lt;&gt;"",IF($K18&gt;=$H18,NETWORKDAYS($H18,$K18,JoursNonTravailles)-1,-(NETWORKDAYS($K18,$H18,JoursNonTravailles)-1)),IF(AND($Q$1&gt;$H18,$L18&lt;1),NETWORKDAYS($H18,$Q$1,JoursNonTravailles)-1,0)))</f>
        <v/>
      </c>
      <c r="P18" s="26">
        <f>IF($D18="","",IF($K18&lt;&gt;"",$K18,IF(OR($F18="",$G18=""),"",IF($J18&lt;&gt;"",IF($G18=0,MAX($J18,$Q$1),WORKDAY(MAX($J18,$Q$1)-1,MAX(1,ROUNDUP($G18*(1-$L18),0)),JoursNonTravailles)),IF($G18=0,MAX($F18,$Q$1,IF(AND(ISNUMBER($I18),$I18&gt;=1,$I18&lt;=60,$I18&lt;&gt;ROW()-4,ISNUMBER(OFFSET($P$4,$I18,0))),WORKDAY(OFFSET($P$4,$I18,0),1,JoursNonTravailles),0)),WORKDAY(MAX($F18,$Q$1,IF(AND(ISNUMBER($I18),$I18&gt;=1,$I18&lt;=60,$I18&lt;&gt;ROW()-4,ISNUMBER(OFFSET($P$4,$I18,0))),WORKDAY(OFFSET($P$4,$I18,0),1,JoursNonTravailles),0))-1,$G18,JoursNonTravailles))))))</f>
        <v/>
      </c>
      <c r="Q18" s="30">
        <f>IF($D18="","",IF(AND($F18&lt;&gt;"",$G18=""),"Durée manquante",IF(AND(ISNUMBER($I18),OR($I18&lt;1,$I18&gt;60,$I18=ROW()-4)),"Prédécesseur invalide",IF(AND(ISNUMBER($I18),$F18&lt;&gt;"",ISNUMBER(OFFSET($H$4,$I18,0)),$F18&lt;OFFSET($H$4,$I18,0)),"Démarre avant la fin de la tâche "&amp;$I18,IF(AND($J18&lt;&gt;"",$K18&lt;&gt;"",$K18&lt;$J18),"Fin réelle avant début réel",IF(AND($L18&gt;=1,$K18=""),"Terminée sans date de fin réelle",IF(AND($L18&gt;0,$L18&lt;1,$J18=""),"Avancement sans date de début réel","OK")))))))</f>
        <v/>
      </c>
      <c r="R18" s="6" t="n"/>
      <c r="S18" s="31" t="n"/>
      <c r="T18" s="31" t="n"/>
      <c r="U18" s="31" t="n"/>
      <c r="V18" s="31" t="n"/>
      <c r="W18" s="31" t="n"/>
      <c r="X18" s="31" t="n"/>
      <c r="Y18" s="31" t="n"/>
      <c r="Z18" s="31" t="n"/>
      <c r="AA18" s="31" t="n"/>
      <c r="AB18" s="31" t="n"/>
      <c r="AC18" s="31" t="n"/>
      <c r="AD18" s="31" t="n"/>
      <c r="AE18" s="31" t="n"/>
      <c r="AF18" s="31" t="n"/>
      <c r="AG18" s="31" t="n"/>
      <c r="AH18" s="31" t="n"/>
      <c r="AI18" s="31" t="n"/>
      <c r="AJ18" s="31" t="n"/>
      <c r="AK18" s="31" t="n"/>
      <c r="AL18" s="31" t="n"/>
      <c r="AM18" s="31" t="n"/>
      <c r="AN18" s="31" t="n"/>
      <c r="AO18" s="31" t="n"/>
      <c r="AP18" s="31" t="n"/>
      <c r="AQ18" s="31" t="n"/>
      <c r="AR18" s="31" t="n"/>
      <c r="AS18" s="31" t="n"/>
      <c r="AT18" s="31" t="n"/>
      <c r="AU18" s="31" t="n"/>
      <c r="AV18" s="31" t="n"/>
    </row>
    <row r="19" ht="15" customHeight="1">
      <c r="A19" s="24">
        <f>ROW()-4</f>
        <v/>
      </c>
      <c r="B19" s="6" t="n"/>
      <c r="C19" s="6" t="n"/>
      <c r="D19" s="6" t="n"/>
      <c r="E19" s="6" t="n"/>
      <c r="F19" s="8" t="n"/>
      <c r="G19" s="25" t="n"/>
      <c r="H19" s="26">
        <f>IF(OR($D19="",$F19="",$G19=""),"",IF($G19=0,$F19,WORKDAY($F19-1,$G19,JoursNonTravailles)))</f>
        <v/>
      </c>
      <c r="I19" s="25" t="n"/>
      <c r="J19" s="8" t="n"/>
      <c r="K19" s="8" t="n"/>
      <c r="L19" s="27" t="n"/>
      <c r="M19" s="28">
        <f>IF(OR($D19="",$F19="",$G19=""),"",IF($G19=0,IF($Q$1&gt;=$F19,1,0),IF($Q$1&lt;$F19,0,IF($Q$1&gt;=$H19,1,NETWORKDAYS($F19,$Q$1,JoursNonTravailles)/$G19))))</f>
        <v/>
      </c>
      <c r="N19" s="29">
        <f>IF($D19="","",IF($L19&gt;=1,"Terminée",IF($F19="","À planifier",IF(AND($H19&lt;&gt;"",$Q$1&gt;$H19),"En retard",IF(AND($L19=0,$Q$1&gt;$F19),"Démarrage en retard",IF($L19&gt;0,"En cours","À venir"))))))</f>
        <v/>
      </c>
      <c r="O19" s="24">
        <f>IF(OR($D19="",$H19=""),"",IF($K19&lt;&gt;"",IF($K19&gt;=$H19,NETWORKDAYS($H19,$K19,JoursNonTravailles)-1,-(NETWORKDAYS($K19,$H19,JoursNonTravailles)-1)),IF(AND($Q$1&gt;$H19,$L19&lt;1),NETWORKDAYS($H19,$Q$1,JoursNonTravailles)-1,0)))</f>
        <v/>
      </c>
      <c r="P19" s="26">
        <f>IF($D19="","",IF($K19&lt;&gt;"",$K19,IF(OR($F19="",$G19=""),"",IF($J19&lt;&gt;"",IF($G19=0,MAX($J19,$Q$1),WORKDAY(MAX($J19,$Q$1)-1,MAX(1,ROUNDUP($G19*(1-$L19),0)),JoursNonTravailles)),IF($G19=0,MAX($F19,$Q$1,IF(AND(ISNUMBER($I19),$I19&gt;=1,$I19&lt;=60,$I19&lt;&gt;ROW()-4,ISNUMBER(OFFSET($P$4,$I19,0))),WORKDAY(OFFSET($P$4,$I19,0),1,JoursNonTravailles),0)),WORKDAY(MAX($F19,$Q$1,IF(AND(ISNUMBER($I19),$I19&gt;=1,$I19&lt;=60,$I19&lt;&gt;ROW()-4,ISNUMBER(OFFSET($P$4,$I19,0))),WORKDAY(OFFSET($P$4,$I19,0),1,JoursNonTravailles),0))-1,$G19,JoursNonTravailles))))))</f>
        <v/>
      </c>
      <c r="Q19" s="30">
        <f>IF($D19="","",IF(AND($F19&lt;&gt;"",$G19=""),"Durée manquante",IF(AND(ISNUMBER($I19),OR($I19&lt;1,$I19&gt;60,$I19=ROW()-4)),"Prédécesseur invalide",IF(AND(ISNUMBER($I19),$F19&lt;&gt;"",ISNUMBER(OFFSET($H$4,$I19,0)),$F19&lt;OFFSET($H$4,$I19,0)),"Démarre avant la fin de la tâche "&amp;$I19,IF(AND($J19&lt;&gt;"",$K19&lt;&gt;"",$K19&lt;$J19),"Fin réelle avant début réel",IF(AND($L19&gt;=1,$K19=""),"Terminée sans date de fin réelle",IF(AND($L19&gt;0,$L19&lt;1,$J19=""),"Avancement sans date de début réel","OK")))))))</f>
        <v/>
      </c>
      <c r="R19" s="6" t="n"/>
      <c r="S19" s="31" t="n"/>
      <c r="T19" s="31" t="n"/>
      <c r="U19" s="31" t="n"/>
      <c r="V19" s="31" t="n"/>
      <c r="W19" s="31" t="n"/>
      <c r="X19" s="31" t="n"/>
      <c r="Y19" s="31" t="n"/>
      <c r="Z19" s="31" t="n"/>
      <c r="AA19" s="31" t="n"/>
      <c r="AB19" s="31" t="n"/>
      <c r="AC19" s="31" t="n"/>
      <c r="AD19" s="31" t="n"/>
      <c r="AE19" s="31" t="n"/>
      <c r="AF19" s="31" t="n"/>
      <c r="AG19" s="31" t="n"/>
      <c r="AH19" s="31" t="n"/>
      <c r="AI19" s="31" t="n"/>
      <c r="AJ19" s="31" t="n"/>
      <c r="AK19" s="31" t="n"/>
      <c r="AL19" s="31" t="n"/>
      <c r="AM19" s="31" t="n"/>
      <c r="AN19" s="31" t="n"/>
      <c r="AO19" s="31" t="n"/>
      <c r="AP19" s="31" t="n"/>
      <c r="AQ19" s="31" t="n"/>
      <c r="AR19" s="31" t="n"/>
      <c r="AS19" s="31" t="n"/>
      <c r="AT19" s="31" t="n"/>
      <c r="AU19" s="31" t="n"/>
      <c r="AV19" s="31" t="n"/>
    </row>
    <row r="20" ht="15" customHeight="1">
      <c r="A20" s="24">
        <f>ROW()-4</f>
        <v/>
      </c>
      <c r="B20" s="6" t="n"/>
      <c r="C20" s="6" t="n"/>
      <c r="D20" s="6" t="n"/>
      <c r="E20" s="6" t="n"/>
      <c r="F20" s="8" t="n"/>
      <c r="G20" s="25" t="n"/>
      <c r="H20" s="26">
        <f>IF(OR($D20="",$F20="",$G20=""),"",IF($G20=0,$F20,WORKDAY($F20-1,$G20,JoursNonTravailles)))</f>
        <v/>
      </c>
      <c r="I20" s="25" t="n"/>
      <c r="J20" s="8" t="n"/>
      <c r="K20" s="8" t="n"/>
      <c r="L20" s="27" t="n"/>
      <c r="M20" s="28">
        <f>IF(OR($D20="",$F20="",$G20=""),"",IF($G20=0,IF($Q$1&gt;=$F20,1,0),IF($Q$1&lt;$F20,0,IF($Q$1&gt;=$H20,1,NETWORKDAYS($F20,$Q$1,JoursNonTravailles)/$G20))))</f>
        <v/>
      </c>
      <c r="N20" s="29">
        <f>IF($D20="","",IF($L20&gt;=1,"Terminée",IF($F20="","À planifier",IF(AND($H20&lt;&gt;"",$Q$1&gt;$H20),"En retard",IF(AND($L20=0,$Q$1&gt;$F20),"Démarrage en retard",IF($L20&gt;0,"En cours","À venir"))))))</f>
        <v/>
      </c>
      <c r="O20" s="24">
        <f>IF(OR($D20="",$H20=""),"",IF($K20&lt;&gt;"",IF($K20&gt;=$H20,NETWORKDAYS($H20,$K20,JoursNonTravailles)-1,-(NETWORKDAYS($K20,$H20,JoursNonTravailles)-1)),IF(AND($Q$1&gt;$H20,$L20&lt;1),NETWORKDAYS($H20,$Q$1,JoursNonTravailles)-1,0)))</f>
        <v/>
      </c>
      <c r="P20" s="26">
        <f>IF($D20="","",IF($K20&lt;&gt;"",$K20,IF(OR($F20="",$G20=""),"",IF($J20&lt;&gt;"",IF($G20=0,MAX($J20,$Q$1),WORKDAY(MAX($J20,$Q$1)-1,MAX(1,ROUNDUP($G20*(1-$L20),0)),JoursNonTravailles)),IF($G20=0,MAX($F20,$Q$1,IF(AND(ISNUMBER($I20),$I20&gt;=1,$I20&lt;=60,$I20&lt;&gt;ROW()-4,ISNUMBER(OFFSET($P$4,$I20,0))),WORKDAY(OFFSET($P$4,$I20,0),1,JoursNonTravailles),0)),WORKDAY(MAX($F20,$Q$1,IF(AND(ISNUMBER($I20),$I20&gt;=1,$I20&lt;=60,$I20&lt;&gt;ROW()-4,ISNUMBER(OFFSET($P$4,$I20,0))),WORKDAY(OFFSET($P$4,$I20,0),1,JoursNonTravailles),0))-1,$G20,JoursNonTravailles))))))</f>
        <v/>
      </c>
      <c r="Q20" s="30">
        <f>IF($D20="","",IF(AND($F20&lt;&gt;"",$G20=""),"Durée manquante",IF(AND(ISNUMBER($I20),OR($I20&lt;1,$I20&gt;60,$I20=ROW()-4)),"Prédécesseur invalide",IF(AND(ISNUMBER($I20),$F20&lt;&gt;"",ISNUMBER(OFFSET($H$4,$I20,0)),$F20&lt;OFFSET($H$4,$I20,0)),"Démarre avant la fin de la tâche "&amp;$I20,IF(AND($J20&lt;&gt;"",$K20&lt;&gt;"",$K20&lt;$J20),"Fin réelle avant début réel",IF(AND($L20&gt;=1,$K20=""),"Terminée sans date de fin réelle",IF(AND($L20&gt;0,$L20&lt;1,$J20=""),"Avancement sans date de début réel","OK")))))))</f>
        <v/>
      </c>
      <c r="R20" s="6" t="n"/>
      <c r="S20" s="31" t="n"/>
      <c r="T20" s="31" t="n"/>
      <c r="U20" s="31" t="n"/>
      <c r="V20" s="31" t="n"/>
      <c r="W20" s="31" t="n"/>
      <c r="X20" s="31" t="n"/>
      <c r="Y20" s="31" t="n"/>
      <c r="Z20" s="31" t="n"/>
      <c r="AA20" s="31" t="n"/>
      <c r="AB20" s="31" t="n"/>
      <c r="AC20" s="31" t="n"/>
      <c r="AD20" s="31" t="n"/>
      <c r="AE20" s="31" t="n"/>
      <c r="AF20" s="31" t="n"/>
      <c r="AG20" s="31" t="n"/>
      <c r="AH20" s="31" t="n"/>
      <c r="AI20" s="31" t="n"/>
      <c r="AJ20" s="31" t="n"/>
      <c r="AK20" s="31" t="n"/>
      <c r="AL20" s="31" t="n"/>
      <c r="AM20" s="31" t="n"/>
      <c r="AN20" s="31" t="n"/>
      <c r="AO20" s="31" t="n"/>
      <c r="AP20" s="31" t="n"/>
      <c r="AQ20" s="31" t="n"/>
      <c r="AR20" s="31" t="n"/>
      <c r="AS20" s="31" t="n"/>
      <c r="AT20" s="31" t="n"/>
      <c r="AU20" s="31" t="n"/>
      <c r="AV20" s="31" t="n"/>
    </row>
    <row r="21" ht="15" customHeight="1">
      <c r="A21" s="24">
        <f>ROW()-4</f>
        <v/>
      </c>
      <c r="B21" s="6" t="n"/>
      <c r="C21" s="6" t="n"/>
      <c r="D21" s="6" t="n"/>
      <c r="E21" s="6" t="n"/>
      <c r="F21" s="8" t="n"/>
      <c r="G21" s="25" t="n"/>
      <c r="H21" s="26">
        <f>IF(OR($D21="",$F21="",$G21=""),"",IF($G21=0,$F21,WORKDAY($F21-1,$G21,JoursNonTravailles)))</f>
        <v/>
      </c>
      <c r="I21" s="25" t="n"/>
      <c r="J21" s="8" t="n"/>
      <c r="K21" s="8" t="n"/>
      <c r="L21" s="27" t="n"/>
      <c r="M21" s="28">
        <f>IF(OR($D21="",$F21="",$G21=""),"",IF($G21=0,IF($Q$1&gt;=$F21,1,0),IF($Q$1&lt;$F21,0,IF($Q$1&gt;=$H21,1,NETWORKDAYS($F21,$Q$1,JoursNonTravailles)/$G21))))</f>
        <v/>
      </c>
      <c r="N21" s="29">
        <f>IF($D21="","",IF($L21&gt;=1,"Terminée",IF($F21="","À planifier",IF(AND($H21&lt;&gt;"",$Q$1&gt;$H21),"En retard",IF(AND($L21=0,$Q$1&gt;$F21),"Démarrage en retard",IF($L21&gt;0,"En cours","À venir"))))))</f>
        <v/>
      </c>
      <c r="O21" s="24">
        <f>IF(OR($D21="",$H21=""),"",IF($K21&lt;&gt;"",IF($K21&gt;=$H21,NETWORKDAYS($H21,$K21,JoursNonTravailles)-1,-(NETWORKDAYS($K21,$H21,JoursNonTravailles)-1)),IF(AND($Q$1&gt;$H21,$L21&lt;1),NETWORKDAYS($H21,$Q$1,JoursNonTravailles)-1,0)))</f>
        <v/>
      </c>
      <c r="P21" s="26">
        <f>IF($D21="","",IF($K21&lt;&gt;"",$K21,IF(OR($F21="",$G21=""),"",IF($J21&lt;&gt;"",IF($G21=0,MAX($J21,$Q$1),WORKDAY(MAX($J21,$Q$1)-1,MAX(1,ROUNDUP($G21*(1-$L21),0)),JoursNonTravailles)),IF($G21=0,MAX($F21,$Q$1,IF(AND(ISNUMBER($I21),$I21&gt;=1,$I21&lt;=60,$I21&lt;&gt;ROW()-4,ISNUMBER(OFFSET($P$4,$I21,0))),WORKDAY(OFFSET($P$4,$I21,0),1,JoursNonTravailles),0)),WORKDAY(MAX($F21,$Q$1,IF(AND(ISNUMBER($I21),$I21&gt;=1,$I21&lt;=60,$I21&lt;&gt;ROW()-4,ISNUMBER(OFFSET($P$4,$I21,0))),WORKDAY(OFFSET($P$4,$I21,0),1,JoursNonTravailles),0))-1,$G21,JoursNonTravailles))))))</f>
        <v/>
      </c>
      <c r="Q21" s="30">
        <f>IF($D21="","",IF(AND($F21&lt;&gt;"",$G21=""),"Durée manquante",IF(AND(ISNUMBER($I21),OR($I21&lt;1,$I21&gt;60,$I21=ROW()-4)),"Prédécesseur invalide",IF(AND(ISNUMBER($I21),$F21&lt;&gt;"",ISNUMBER(OFFSET($H$4,$I21,0)),$F21&lt;OFFSET($H$4,$I21,0)),"Démarre avant la fin de la tâche "&amp;$I21,IF(AND($J21&lt;&gt;"",$K21&lt;&gt;"",$K21&lt;$J21),"Fin réelle avant début réel",IF(AND($L21&gt;=1,$K21=""),"Terminée sans date de fin réelle",IF(AND($L21&gt;0,$L21&lt;1,$J21=""),"Avancement sans date de début réel","OK")))))))</f>
        <v/>
      </c>
      <c r="R21" s="6" t="n"/>
      <c r="S21" s="31" t="n"/>
      <c r="T21" s="31" t="n"/>
      <c r="U21" s="31" t="n"/>
      <c r="V21" s="31" t="n"/>
      <c r="W21" s="31" t="n"/>
      <c r="X21" s="31" t="n"/>
      <c r="Y21" s="31" t="n"/>
      <c r="Z21" s="31" t="n"/>
      <c r="AA21" s="31" t="n"/>
      <c r="AB21" s="31" t="n"/>
      <c r="AC21" s="31" t="n"/>
      <c r="AD21" s="31" t="n"/>
      <c r="AE21" s="31" t="n"/>
      <c r="AF21" s="31" t="n"/>
      <c r="AG21" s="31" t="n"/>
      <c r="AH21" s="31" t="n"/>
      <c r="AI21" s="31" t="n"/>
      <c r="AJ21" s="31" t="n"/>
      <c r="AK21" s="31" t="n"/>
      <c r="AL21" s="31" t="n"/>
      <c r="AM21" s="31" t="n"/>
      <c r="AN21" s="31" t="n"/>
      <c r="AO21" s="31" t="n"/>
      <c r="AP21" s="31" t="n"/>
      <c r="AQ21" s="31" t="n"/>
      <c r="AR21" s="31" t="n"/>
      <c r="AS21" s="31" t="n"/>
      <c r="AT21" s="31" t="n"/>
      <c r="AU21" s="31" t="n"/>
      <c r="AV21" s="31" t="n"/>
    </row>
    <row r="22" ht="15" customHeight="1">
      <c r="A22" s="24">
        <f>ROW()-4</f>
        <v/>
      </c>
      <c r="B22" s="6" t="n"/>
      <c r="C22" s="6" t="n"/>
      <c r="D22" s="6" t="n"/>
      <c r="E22" s="6" t="n"/>
      <c r="F22" s="8" t="n"/>
      <c r="G22" s="25" t="n"/>
      <c r="H22" s="26">
        <f>IF(OR($D22="",$F22="",$G22=""),"",IF($G22=0,$F22,WORKDAY($F22-1,$G22,JoursNonTravailles)))</f>
        <v/>
      </c>
      <c r="I22" s="25" t="n"/>
      <c r="J22" s="8" t="n"/>
      <c r="K22" s="8" t="n"/>
      <c r="L22" s="27" t="n"/>
      <c r="M22" s="28">
        <f>IF(OR($D22="",$F22="",$G22=""),"",IF($G22=0,IF($Q$1&gt;=$F22,1,0),IF($Q$1&lt;$F22,0,IF($Q$1&gt;=$H22,1,NETWORKDAYS($F22,$Q$1,JoursNonTravailles)/$G22))))</f>
        <v/>
      </c>
      <c r="N22" s="29">
        <f>IF($D22="","",IF($L22&gt;=1,"Terminée",IF($F22="","À planifier",IF(AND($H22&lt;&gt;"",$Q$1&gt;$H22),"En retard",IF(AND($L22=0,$Q$1&gt;$F22),"Démarrage en retard",IF($L22&gt;0,"En cours","À venir"))))))</f>
        <v/>
      </c>
      <c r="O22" s="24">
        <f>IF(OR($D22="",$H22=""),"",IF($K22&lt;&gt;"",IF($K22&gt;=$H22,NETWORKDAYS($H22,$K22,JoursNonTravailles)-1,-(NETWORKDAYS($K22,$H22,JoursNonTravailles)-1)),IF(AND($Q$1&gt;$H22,$L22&lt;1),NETWORKDAYS($H22,$Q$1,JoursNonTravailles)-1,0)))</f>
        <v/>
      </c>
      <c r="P22" s="26">
        <f>IF($D22="","",IF($K22&lt;&gt;"",$K22,IF(OR($F22="",$G22=""),"",IF($J22&lt;&gt;"",IF($G22=0,MAX($J22,$Q$1),WORKDAY(MAX($J22,$Q$1)-1,MAX(1,ROUNDUP($G22*(1-$L22),0)),JoursNonTravailles)),IF($G22=0,MAX($F22,$Q$1,IF(AND(ISNUMBER($I22),$I22&gt;=1,$I22&lt;=60,$I22&lt;&gt;ROW()-4,ISNUMBER(OFFSET($P$4,$I22,0))),WORKDAY(OFFSET($P$4,$I22,0),1,JoursNonTravailles),0)),WORKDAY(MAX($F22,$Q$1,IF(AND(ISNUMBER($I22),$I22&gt;=1,$I22&lt;=60,$I22&lt;&gt;ROW()-4,ISNUMBER(OFFSET($P$4,$I22,0))),WORKDAY(OFFSET($P$4,$I22,0),1,JoursNonTravailles),0))-1,$G22,JoursNonTravailles))))))</f>
        <v/>
      </c>
      <c r="Q22" s="30">
        <f>IF($D22="","",IF(AND($F22&lt;&gt;"",$G22=""),"Durée manquante",IF(AND(ISNUMBER($I22),OR($I22&lt;1,$I22&gt;60,$I22=ROW()-4)),"Prédécesseur invalide",IF(AND(ISNUMBER($I22),$F22&lt;&gt;"",ISNUMBER(OFFSET($H$4,$I22,0)),$F22&lt;OFFSET($H$4,$I22,0)),"Démarre avant la fin de la tâche "&amp;$I22,IF(AND($J22&lt;&gt;"",$K22&lt;&gt;"",$K22&lt;$J22),"Fin réelle avant début réel",IF(AND($L22&gt;=1,$K22=""),"Terminée sans date de fin réelle",IF(AND($L22&gt;0,$L22&lt;1,$J22=""),"Avancement sans date de début réel","OK")))))))</f>
        <v/>
      </c>
      <c r="R22" s="6" t="n"/>
      <c r="S22" s="31" t="n"/>
      <c r="T22" s="31" t="n"/>
      <c r="U22" s="31" t="n"/>
      <c r="V22" s="31" t="n"/>
      <c r="W22" s="31" t="n"/>
      <c r="X22" s="31" t="n"/>
      <c r="Y22" s="31" t="n"/>
      <c r="Z22" s="31" t="n"/>
      <c r="AA22" s="31" t="n"/>
      <c r="AB22" s="31" t="n"/>
      <c r="AC22" s="31" t="n"/>
      <c r="AD22" s="31" t="n"/>
      <c r="AE22" s="31" t="n"/>
      <c r="AF22" s="31" t="n"/>
      <c r="AG22" s="31" t="n"/>
      <c r="AH22" s="31" t="n"/>
      <c r="AI22" s="31" t="n"/>
      <c r="AJ22" s="31" t="n"/>
      <c r="AK22" s="31" t="n"/>
      <c r="AL22" s="31" t="n"/>
      <c r="AM22" s="31" t="n"/>
      <c r="AN22" s="31" t="n"/>
      <c r="AO22" s="31" t="n"/>
      <c r="AP22" s="31" t="n"/>
      <c r="AQ22" s="31" t="n"/>
      <c r="AR22" s="31" t="n"/>
      <c r="AS22" s="31" t="n"/>
      <c r="AT22" s="31" t="n"/>
      <c r="AU22" s="31" t="n"/>
      <c r="AV22" s="31" t="n"/>
    </row>
    <row r="23" ht="15" customHeight="1">
      <c r="A23" s="24">
        <f>ROW()-4</f>
        <v/>
      </c>
      <c r="B23" s="6" t="n"/>
      <c r="C23" s="6" t="n"/>
      <c r="D23" s="6" t="n"/>
      <c r="E23" s="6" t="n"/>
      <c r="F23" s="8" t="n"/>
      <c r="G23" s="25" t="n"/>
      <c r="H23" s="26">
        <f>IF(OR($D23="",$F23="",$G23=""),"",IF($G23=0,$F23,WORKDAY($F23-1,$G23,JoursNonTravailles)))</f>
        <v/>
      </c>
      <c r="I23" s="25" t="n"/>
      <c r="J23" s="8" t="n"/>
      <c r="K23" s="8" t="n"/>
      <c r="L23" s="27" t="n"/>
      <c r="M23" s="28">
        <f>IF(OR($D23="",$F23="",$G23=""),"",IF($G23=0,IF($Q$1&gt;=$F23,1,0),IF($Q$1&lt;$F23,0,IF($Q$1&gt;=$H23,1,NETWORKDAYS($F23,$Q$1,JoursNonTravailles)/$G23))))</f>
        <v/>
      </c>
      <c r="N23" s="29">
        <f>IF($D23="","",IF($L23&gt;=1,"Terminée",IF($F23="","À planifier",IF(AND($H23&lt;&gt;"",$Q$1&gt;$H23),"En retard",IF(AND($L23=0,$Q$1&gt;$F23),"Démarrage en retard",IF($L23&gt;0,"En cours","À venir"))))))</f>
        <v/>
      </c>
      <c r="O23" s="24">
        <f>IF(OR($D23="",$H23=""),"",IF($K23&lt;&gt;"",IF($K23&gt;=$H23,NETWORKDAYS($H23,$K23,JoursNonTravailles)-1,-(NETWORKDAYS($K23,$H23,JoursNonTravailles)-1)),IF(AND($Q$1&gt;$H23,$L23&lt;1),NETWORKDAYS($H23,$Q$1,JoursNonTravailles)-1,0)))</f>
        <v/>
      </c>
      <c r="P23" s="26">
        <f>IF($D23="","",IF($K23&lt;&gt;"",$K23,IF(OR($F23="",$G23=""),"",IF($J23&lt;&gt;"",IF($G23=0,MAX($J23,$Q$1),WORKDAY(MAX($J23,$Q$1)-1,MAX(1,ROUNDUP($G23*(1-$L23),0)),JoursNonTravailles)),IF($G23=0,MAX($F23,$Q$1,IF(AND(ISNUMBER($I23),$I23&gt;=1,$I23&lt;=60,$I23&lt;&gt;ROW()-4,ISNUMBER(OFFSET($P$4,$I23,0))),WORKDAY(OFFSET($P$4,$I23,0),1,JoursNonTravailles),0)),WORKDAY(MAX($F23,$Q$1,IF(AND(ISNUMBER($I23),$I23&gt;=1,$I23&lt;=60,$I23&lt;&gt;ROW()-4,ISNUMBER(OFFSET($P$4,$I23,0))),WORKDAY(OFFSET($P$4,$I23,0),1,JoursNonTravailles),0))-1,$G23,JoursNonTravailles))))))</f>
        <v/>
      </c>
      <c r="Q23" s="30">
        <f>IF($D23="","",IF(AND($F23&lt;&gt;"",$G23=""),"Durée manquante",IF(AND(ISNUMBER($I23),OR($I23&lt;1,$I23&gt;60,$I23=ROW()-4)),"Prédécesseur invalide",IF(AND(ISNUMBER($I23),$F23&lt;&gt;"",ISNUMBER(OFFSET($H$4,$I23,0)),$F23&lt;OFFSET($H$4,$I23,0)),"Démarre avant la fin de la tâche "&amp;$I23,IF(AND($J23&lt;&gt;"",$K23&lt;&gt;"",$K23&lt;$J23),"Fin réelle avant début réel",IF(AND($L23&gt;=1,$K23=""),"Terminée sans date de fin réelle",IF(AND($L23&gt;0,$L23&lt;1,$J23=""),"Avancement sans date de début réel","OK")))))))</f>
        <v/>
      </c>
      <c r="R23" s="6" t="n"/>
      <c r="S23" s="31" t="n"/>
      <c r="T23" s="31" t="n"/>
      <c r="U23" s="31" t="n"/>
      <c r="V23" s="31" t="n"/>
      <c r="W23" s="31" t="n"/>
      <c r="X23" s="31" t="n"/>
      <c r="Y23" s="31" t="n"/>
      <c r="Z23" s="31" t="n"/>
      <c r="AA23" s="31" t="n"/>
      <c r="AB23" s="31" t="n"/>
      <c r="AC23" s="31" t="n"/>
      <c r="AD23" s="31" t="n"/>
      <c r="AE23" s="31" t="n"/>
      <c r="AF23" s="31" t="n"/>
      <c r="AG23" s="31" t="n"/>
      <c r="AH23" s="31" t="n"/>
      <c r="AI23" s="31" t="n"/>
      <c r="AJ23" s="31" t="n"/>
      <c r="AK23" s="31" t="n"/>
      <c r="AL23" s="31" t="n"/>
      <c r="AM23" s="31" t="n"/>
      <c r="AN23" s="31" t="n"/>
      <c r="AO23" s="31" t="n"/>
      <c r="AP23" s="31" t="n"/>
      <c r="AQ23" s="31" t="n"/>
      <c r="AR23" s="31" t="n"/>
      <c r="AS23" s="31" t="n"/>
      <c r="AT23" s="31" t="n"/>
      <c r="AU23" s="31" t="n"/>
      <c r="AV23" s="31" t="n"/>
    </row>
    <row r="24" ht="15" customHeight="1">
      <c r="A24" s="24">
        <f>ROW()-4</f>
        <v/>
      </c>
      <c r="B24" s="6" t="n"/>
      <c r="C24" s="6" t="n"/>
      <c r="D24" s="6" t="n"/>
      <c r="E24" s="6" t="n"/>
      <c r="F24" s="8" t="n"/>
      <c r="G24" s="25" t="n"/>
      <c r="H24" s="26">
        <f>IF(OR($D24="",$F24="",$G24=""),"",IF($G24=0,$F24,WORKDAY($F24-1,$G24,JoursNonTravailles)))</f>
        <v/>
      </c>
      <c r="I24" s="25" t="n"/>
      <c r="J24" s="8" t="n"/>
      <c r="K24" s="8" t="n"/>
      <c r="L24" s="27" t="n"/>
      <c r="M24" s="28">
        <f>IF(OR($D24="",$F24="",$G24=""),"",IF($G24=0,IF($Q$1&gt;=$F24,1,0),IF($Q$1&lt;$F24,0,IF($Q$1&gt;=$H24,1,NETWORKDAYS($F24,$Q$1,JoursNonTravailles)/$G24))))</f>
        <v/>
      </c>
      <c r="N24" s="29">
        <f>IF($D24="","",IF($L24&gt;=1,"Terminée",IF($F24="","À planifier",IF(AND($H24&lt;&gt;"",$Q$1&gt;$H24),"En retard",IF(AND($L24=0,$Q$1&gt;$F24),"Démarrage en retard",IF($L24&gt;0,"En cours","À venir"))))))</f>
        <v/>
      </c>
      <c r="O24" s="24">
        <f>IF(OR($D24="",$H24=""),"",IF($K24&lt;&gt;"",IF($K24&gt;=$H24,NETWORKDAYS($H24,$K24,JoursNonTravailles)-1,-(NETWORKDAYS($K24,$H24,JoursNonTravailles)-1)),IF(AND($Q$1&gt;$H24,$L24&lt;1),NETWORKDAYS($H24,$Q$1,JoursNonTravailles)-1,0)))</f>
        <v/>
      </c>
      <c r="P24" s="26">
        <f>IF($D24="","",IF($K24&lt;&gt;"",$K24,IF(OR($F24="",$G24=""),"",IF($J24&lt;&gt;"",IF($G24=0,MAX($J24,$Q$1),WORKDAY(MAX($J24,$Q$1)-1,MAX(1,ROUNDUP($G24*(1-$L24),0)),JoursNonTravailles)),IF($G24=0,MAX($F24,$Q$1,IF(AND(ISNUMBER($I24),$I24&gt;=1,$I24&lt;=60,$I24&lt;&gt;ROW()-4,ISNUMBER(OFFSET($P$4,$I24,0))),WORKDAY(OFFSET($P$4,$I24,0),1,JoursNonTravailles),0)),WORKDAY(MAX($F24,$Q$1,IF(AND(ISNUMBER($I24),$I24&gt;=1,$I24&lt;=60,$I24&lt;&gt;ROW()-4,ISNUMBER(OFFSET($P$4,$I24,0))),WORKDAY(OFFSET($P$4,$I24,0),1,JoursNonTravailles),0))-1,$G24,JoursNonTravailles))))))</f>
        <v/>
      </c>
      <c r="Q24" s="30">
        <f>IF($D24="","",IF(AND($F24&lt;&gt;"",$G24=""),"Durée manquante",IF(AND(ISNUMBER($I24),OR($I24&lt;1,$I24&gt;60,$I24=ROW()-4)),"Prédécesseur invalide",IF(AND(ISNUMBER($I24),$F24&lt;&gt;"",ISNUMBER(OFFSET($H$4,$I24,0)),$F24&lt;OFFSET($H$4,$I24,0)),"Démarre avant la fin de la tâche "&amp;$I24,IF(AND($J24&lt;&gt;"",$K24&lt;&gt;"",$K24&lt;$J24),"Fin réelle avant début réel",IF(AND($L24&gt;=1,$K24=""),"Terminée sans date de fin réelle",IF(AND($L24&gt;0,$L24&lt;1,$J24=""),"Avancement sans date de début réel","OK")))))))</f>
        <v/>
      </c>
      <c r="R24" s="6" t="n"/>
      <c r="S24" s="31" t="n"/>
      <c r="T24" s="31" t="n"/>
      <c r="U24" s="31" t="n"/>
      <c r="V24" s="31" t="n"/>
      <c r="W24" s="31" t="n"/>
      <c r="X24" s="31" t="n"/>
      <c r="Y24" s="31" t="n"/>
      <c r="Z24" s="31" t="n"/>
      <c r="AA24" s="31" t="n"/>
      <c r="AB24" s="31" t="n"/>
      <c r="AC24" s="31" t="n"/>
      <c r="AD24" s="31" t="n"/>
      <c r="AE24" s="31" t="n"/>
      <c r="AF24" s="31" t="n"/>
      <c r="AG24" s="31" t="n"/>
      <c r="AH24" s="31" t="n"/>
      <c r="AI24" s="31" t="n"/>
      <c r="AJ24" s="31" t="n"/>
      <c r="AK24" s="31" t="n"/>
      <c r="AL24" s="31" t="n"/>
      <c r="AM24" s="31" t="n"/>
      <c r="AN24" s="31" t="n"/>
      <c r="AO24" s="31" t="n"/>
      <c r="AP24" s="31" t="n"/>
      <c r="AQ24" s="31" t="n"/>
      <c r="AR24" s="31" t="n"/>
      <c r="AS24" s="31" t="n"/>
      <c r="AT24" s="31" t="n"/>
      <c r="AU24" s="31" t="n"/>
      <c r="AV24" s="31" t="n"/>
    </row>
    <row r="25" ht="15" customHeight="1">
      <c r="A25" s="24">
        <f>ROW()-4</f>
        <v/>
      </c>
      <c r="B25" s="6" t="n"/>
      <c r="C25" s="6" t="n"/>
      <c r="D25" s="6" t="n"/>
      <c r="E25" s="6" t="n"/>
      <c r="F25" s="8" t="n"/>
      <c r="G25" s="25" t="n"/>
      <c r="H25" s="26">
        <f>IF(OR($D25="",$F25="",$G25=""),"",IF($G25=0,$F25,WORKDAY($F25-1,$G25,JoursNonTravailles)))</f>
        <v/>
      </c>
      <c r="I25" s="25" t="n"/>
      <c r="J25" s="8" t="n"/>
      <c r="K25" s="8" t="n"/>
      <c r="L25" s="27" t="n"/>
      <c r="M25" s="28">
        <f>IF(OR($D25="",$F25="",$G25=""),"",IF($G25=0,IF($Q$1&gt;=$F25,1,0),IF($Q$1&lt;$F25,0,IF($Q$1&gt;=$H25,1,NETWORKDAYS($F25,$Q$1,JoursNonTravailles)/$G25))))</f>
        <v/>
      </c>
      <c r="N25" s="29">
        <f>IF($D25="","",IF($L25&gt;=1,"Terminée",IF($F25="","À planifier",IF(AND($H25&lt;&gt;"",$Q$1&gt;$H25),"En retard",IF(AND($L25=0,$Q$1&gt;$F25),"Démarrage en retard",IF($L25&gt;0,"En cours","À venir"))))))</f>
        <v/>
      </c>
      <c r="O25" s="24">
        <f>IF(OR($D25="",$H25=""),"",IF($K25&lt;&gt;"",IF($K25&gt;=$H25,NETWORKDAYS($H25,$K25,JoursNonTravailles)-1,-(NETWORKDAYS($K25,$H25,JoursNonTravailles)-1)),IF(AND($Q$1&gt;$H25,$L25&lt;1),NETWORKDAYS($H25,$Q$1,JoursNonTravailles)-1,0)))</f>
        <v/>
      </c>
      <c r="P25" s="26">
        <f>IF($D25="","",IF($K25&lt;&gt;"",$K25,IF(OR($F25="",$G25=""),"",IF($J25&lt;&gt;"",IF($G25=0,MAX($J25,$Q$1),WORKDAY(MAX($J25,$Q$1)-1,MAX(1,ROUNDUP($G25*(1-$L25),0)),JoursNonTravailles)),IF($G25=0,MAX($F25,$Q$1,IF(AND(ISNUMBER($I25),$I25&gt;=1,$I25&lt;=60,$I25&lt;&gt;ROW()-4,ISNUMBER(OFFSET($P$4,$I25,0))),WORKDAY(OFFSET($P$4,$I25,0),1,JoursNonTravailles),0)),WORKDAY(MAX($F25,$Q$1,IF(AND(ISNUMBER($I25),$I25&gt;=1,$I25&lt;=60,$I25&lt;&gt;ROW()-4,ISNUMBER(OFFSET($P$4,$I25,0))),WORKDAY(OFFSET($P$4,$I25,0),1,JoursNonTravailles),0))-1,$G25,JoursNonTravailles))))))</f>
        <v/>
      </c>
      <c r="Q25" s="30">
        <f>IF($D25="","",IF(AND($F25&lt;&gt;"",$G25=""),"Durée manquante",IF(AND(ISNUMBER($I25),OR($I25&lt;1,$I25&gt;60,$I25=ROW()-4)),"Prédécesseur invalide",IF(AND(ISNUMBER($I25),$F25&lt;&gt;"",ISNUMBER(OFFSET($H$4,$I25,0)),$F25&lt;OFFSET($H$4,$I25,0)),"Démarre avant la fin de la tâche "&amp;$I25,IF(AND($J25&lt;&gt;"",$K25&lt;&gt;"",$K25&lt;$J25),"Fin réelle avant début réel",IF(AND($L25&gt;=1,$K25=""),"Terminée sans date de fin réelle",IF(AND($L25&gt;0,$L25&lt;1,$J25=""),"Avancement sans date de début réel","OK")))))))</f>
        <v/>
      </c>
      <c r="R25" s="6" t="n"/>
      <c r="S25" s="31" t="n"/>
      <c r="T25" s="31" t="n"/>
      <c r="U25" s="31" t="n"/>
      <c r="V25" s="31" t="n"/>
      <c r="W25" s="31" t="n"/>
      <c r="X25" s="31" t="n"/>
      <c r="Y25" s="31" t="n"/>
      <c r="Z25" s="31" t="n"/>
      <c r="AA25" s="31" t="n"/>
      <c r="AB25" s="31" t="n"/>
      <c r="AC25" s="31" t="n"/>
      <c r="AD25" s="31" t="n"/>
      <c r="AE25" s="31" t="n"/>
      <c r="AF25" s="31" t="n"/>
      <c r="AG25" s="31" t="n"/>
      <c r="AH25" s="31" t="n"/>
      <c r="AI25" s="31" t="n"/>
      <c r="AJ25" s="31" t="n"/>
      <c r="AK25" s="31" t="n"/>
      <c r="AL25" s="31" t="n"/>
      <c r="AM25" s="31" t="n"/>
      <c r="AN25" s="31" t="n"/>
      <c r="AO25" s="31" t="n"/>
      <c r="AP25" s="31" t="n"/>
      <c r="AQ25" s="31" t="n"/>
      <c r="AR25" s="31" t="n"/>
      <c r="AS25" s="31" t="n"/>
      <c r="AT25" s="31" t="n"/>
      <c r="AU25" s="31" t="n"/>
      <c r="AV25" s="31" t="n"/>
    </row>
    <row r="26" ht="15" customHeight="1">
      <c r="A26" s="24">
        <f>ROW()-4</f>
        <v/>
      </c>
      <c r="B26" s="6" t="n"/>
      <c r="C26" s="6" t="n"/>
      <c r="D26" s="6" t="n"/>
      <c r="E26" s="6" t="n"/>
      <c r="F26" s="8" t="n"/>
      <c r="G26" s="25" t="n"/>
      <c r="H26" s="26">
        <f>IF(OR($D26="",$F26="",$G26=""),"",IF($G26=0,$F26,WORKDAY($F26-1,$G26,JoursNonTravailles)))</f>
        <v/>
      </c>
      <c r="I26" s="25" t="n"/>
      <c r="J26" s="8" t="n"/>
      <c r="K26" s="8" t="n"/>
      <c r="L26" s="27" t="n"/>
      <c r="M26" s="28">
        <f>IF(OR($D26="",$F26="",$G26=""),"",IF($G26=0,IF($Q$1&gt;=$F26,1,0),IF($Q$1&lt;$F26,0,IF($Q$1&gt;=$H26,1,NETWORKDAYS($F26,$Q$1,JoursNonTravailles)/$G26))))</f>
        <v/>
      </c>
      <c r="N26" s="29">
        <f>IF($D26="","",IF($L26&gt;=1,"Terminée",IF($F26="","À planifier",IF(AND($H26&lt;&gt;"",$Q$1&gt;$H26),"En retard",IF(AND($L26=0,$Q$1&gt;$F26),"Démarrage en retard",IF($L26&gt;0,"En cours","À venir"))))))</f>
        <v/>
      </c>
      <c r="O26" s="24">
        <f>IF(OR($D26="",$H26=""),"",IF($K26&lt;&gt;"",IF($K26&gt;=$H26,NETWORKDAYS($H26,$K26,JoursNonTravailles)-1,-(NETWORKDAYS($K26,$H26,JoursNonTravailles)-1)),IF(AND($Q$1&gt;$H26,$L26&lt;1),NETWORKDAYS($H26,$Q$1,JoursNonTravailles)-1,0)))</f>
        <v/>
      </c>
      <c r="P26" s="26">
        <f>IF($D26="","",IF($K26&lt;&gt;"",$K26,IF(OR($F26="",$G26=""),"",IF($J26&lt;&gt;"",IF($G26=0,MAX($J26,$Q$1),WORKDAY(MAX($J26,$Q$1)-1,MAX(1,ROUNDUP($G26*(1-$L26),0)),JoursNonTravailles)),IF($G26=0,MAX($F26,$Q$1,IF(AND(ISNUMBER($I26),$I26&gt;=1,$I26&lt;=60,$I26&lt;&gt;ROW()-4,ISNUMBER(OFFSET($P$4,$I26,0))),WORKDAY(OFFSET($P$4,$I26,0),1,JoursNonTravailles),0)),WORKDAY(MAX($F26,$Q$1,IF(AND(ISNUMBER($I26),$I26&gt;=1,$I26&lt;=60,$I26&lt;&gt;ROW()-4,ISNUMBER(OFFSET($P$4,$I26,0))),WORKDAY(OFFSET($P$4,$I26,0),1,JoursNonTravailles),0))-1,$G26,JoursNonTravailles))))))</f>
        <v/>
      </c>
      <c r="Q26" s="30">
        <f>IF($D26="","",IF(AND($F26&lt;&gt;"",$G26=""),"Durée manquante",IF(AND(ISNUMBER($I26),OR($I26&lt;1,$I26&gt;60,$I26=ROW()-4)),"Prédécesseur invalide",IF(AND(ISNUMBER($I26),$F26&lt;&gt;"",ISNUMBER(OFFSET($H$4,$I26,0)),$F26&lt;OFFSET($H$4,$I26,0)),"Démarre avant la fin de la tâche "&amp;$I26,IF(AND($J26&lt;&gt;"",$K26&lt;&gt;"",$K26&lt;$J26),"Fin réelle avant début réel",IF(AND($L26&gt;=1,$K26=""),"Terminée sans date de fin réelle",IF(AND($L26&gt;0,$L26&lt;1,$J26=""),"Avancement sans date de début réel","OK")))))))</f>
        <v/>
      </c>
      <c r="R26" s="6" t="n"/>
      <c r="S26" s="31" t="n"/>
      <c r="T26" s="31" t="n"/>
      <c r="U26" s="31" t="n"/>
      <c r="V26" s="31" t="n"/>
      <c r="W26" s="31" t="n"/>
      <c r="X26" s="31" t="n"/>
      <c r="Y26" s="31" t="n"/>
      <c r="Z26" s="31" t="n"/>
      <c r="AA26" s="31" t="n"/>
      <c r="AB26" s="31" t="n"/>
      <c r="AC26" s="31" t="n"/>
      <c r="AD26" s="31" t="n"/>
      <c r="AE26" s="31" t="n"/>
      <c r="AF26" s="31" t="n"/>
      <c r="AG26" s="31" t="n"/>
      <c r="AH26" s="31" t="n"/>
      <c r="AI26" s="31" t="n"/>
      <c r="AJ26" s="31" t="n"/>
      <c r="AK26" s="31" t="n"/>
      <c r="AL26" s="31" t="n"/>
      <c r="AM26" s="31" t="n"/>
      <c r="AN26" s="31" t="n"/>
      <c r="AO26" s="31" t="n"/>
      <c r="AP26" s="31" t="n"/>
      <c r="AQ26" s="31" t="n"/>
      <c r="AR26" s="31" t="n"/>
      <c r="AS26" s="31" t="n"/>
      <c r="AT26" s="31" t="n"/>
      <c r="AU26" s="31" t="n"/>
      <c r="AV26" s="31" t="n"/>
    </row>
    <row r="27" ht="15" customHeight="1">
      <c r="A27" s="24">
        <f>ROW()-4</f>
        <v/>
      </c>
      <c r="B27" s="6" t="n"/>
      <c r="C27" s="6" t="n"/>
      <c r="D27" s="6" t="n"/>
      <c r="E27" s="6" t="n"/>
      <c r="F27" s="8" t="n"/>
      <c r="G27" s="25" t="n"/>
      <c r="H27" s="26">
        <f>IF(OR($D27="",$F27="",$G27=""),"",IF($G27=0,$F27,WORKDAY($F27-1,$G27,JoursNonTravailles)))</f>
        <v/>
      </c>
      <c r="I27" s="25" t="n"/>
      <c r="J27" s="8" t="n"/>
      <c r="K27" s="8" t="n"/>
      <c r="L27" s="27" t="n"/>
      <c r="M27" s="28">
        <f>IF(OR($D27="",$F27="",$G27=""),"",IF($G27=0,IF($Q$1&gt;=$F27,1,0),IF($Q$1&lt;$F27,0,IF($Q$1&gt;=$H27,1,NETWORKDAYS($F27,$Q$1,JoursNonTravailles)/$G27))))</f>
        <v/>
      </c>
      <c r="N27" s="29">
        <f>IF($D27="","",IF($L27&gt;=1,"Terminée",IF($F27="","À planifier",IF(AND($H27&lt;&gt;"",$Q$1&gt;$H27),"En retard",IF(AND($L27=0,$Q$1&gt;$F27),"Démarrage en retard",IF($L27&gt;0,"En cours","À venir"))))))</f>
        <v/>
      </c>
      <c r="O27" s="24">
        <f>IF(OR($D27="",$H27=""),"",IF($K27&lt;&gt;"",IF($K27&gt;=$H27,NETWORKDAYS($H27,$K27,JoursNonTravailles)-1,-(NETWORKDAYS($K27,$H27,JoursNonTravailles)-1)),IF(AND($Q$1&gt;$H27,$L27&lt;1),NETWORKDAYS($H27,$Q$1,JoursNonTravailles)-1,0)))</f>
        <v/>
      </c>
      <c r="P27" s="26">
        <f>IF($D27="","",IF($K27&lt;&gt;"",$K27,IF(OR($F27="",$G27=""),"",IF($J27&lt;&gt;"",IF($G27=0,MAX($J27,$Q$1),WORKDAY(MAX($J27,$Q$1)-1,MAX(1,ROUNDUP($G27*(1-$L27),0)),JoursNonTravailles)),IF($G27=0,MAX($F27,$Q$1,IF(AND(ISNUMBER($I27),$I27&gt;=1,$I27&lt;=60,$I27&lt;&gt;ROW()-4,ISNUMBER(OFFSET($P$4,$I27,0))),WORKDAY(OFFSET($P$4,$I27,0),1,JoursNonTravailles),0)),WORKDAY(MAX($F27,$Q$1,IF(AND(ISNUMBER($I27),$I27&gt;=1,$I27&lt;=60,$I27&lt;&gt;ROW()-4,ISNUMBER(OFFSET($P$4,$I27,0))),WORKDAY(OFFSET($P$4,$I27,0),1,JoursNonTravailles),0))-1,$G27,JoursNonTravailles))))))</f>
        <v/>
      </c>
      <c r="Q27" s="30">
        <f>IF($D27="","",IF(AND($F27&lt;&gt;"",$G27=""),"Durée manquante",IF(AND(ISNUMBER($I27),OR($I27&lt;1,$I27&gt;60,$I27=ROW()-4)),"Prédécesseur invalide",IF(AND(ISNUMBER($I27),$F27&lt;&gt;"",ISNUMBER(OFFSET($H$4,$I27,0)),$F27&lt;OFFSET($H$4,$I27,0)),"Démarre avant la fin de la tâche "&amp;$I27,IF(AND($J27&lt;&gt;"",$K27&lt;&gt;"",$K27&lt;$J27),"Fin réelle avant début réel",IF(AND($L27&gt;=1,$K27=""),"Terminée sans date de fin réelle",IF(AND($L27&gt;0,$L27&lt;1,$J27=""),"Avancement sans date de début réel","OK")))))))</f>
        <v/>
      </c>
      <c r="R27" s="6" t="n"/>
      <c r="S27" s="31" t="n"/>
      <c r="T27" s="31" t="n"/>
      <c r="U27" s="31" t="n"/>
      <c r="V27" s="31" t="n"/>
      <c r="W27" s="31" t="n"/>
      <c r="X27" s="31" t="n"/>
      <c r="Y27" s="31" t="n"/>
      <c r="Z27" s="31" t="n"/>
      <c r="AA27" s="31" t="n"/>
      <c r="AB27" s="31" t="n"/>
      <c r="AC27" s="31" t="n"/>
      <c r="AD27" s="31" t="n"/>
      <c r="AE27" s="31" t="n"/>
      <c r="AF27" s="31" t="n"/>
      <c r="AG27" s="31" t="n"/>
      <c r="AH27" s="31" t="n"/>
      <c r="AI27" s="31" t="n"/>
      <c r="AJ27" s="31" t="n"/>
      <c r="AK27" s="31" t="n"/>
      <c r="AL27" s="31" t="n"/>
      <c r="AM27" s="31" t="n"/>
      <c r="AN27" s="31" t="n"/>
      <c r="AO27" s="31" t="n"/>
      <c r="AP27" s="31" t="n"/>
      <c r="AQ27" s="31" t="n"/>
      <c r="AR27" s="31" t="n"/>
      <c r="AS27" s="31" t="n"/>
      <c r="AT27" s="31" t="n"/>
      <c r="AU27" s="31" t="n"/>
      <c r="AV27" s="31" t="n"/>
    </row>
    <row r="28" ht="15" customHeight="1">
      <c r="A28" s="24">
        <f>ROW()-4</f>
        <v/>
      </c>
      <c r="B28" s="6" t="n"/>
      <c r="C28" s="6" t="n"/>
      <c r="D28" s="6" t="n"/>
      <c r="E28" s="6" t="n"/>
      <c r="F28" s="8" t="n"/>
      <c r="G28" s="25" t="n"/>
      <c r="H28" s="26">
        <f>IF(OR($D28="",$F28="",$G28=""),"",IF($G28=0,$F28,WORKDAY($F28-1,$G28,JoursNonTravailles)))</f>
        <v/>
      </c>
      <c r="I28" s="25" t="n"/>
      <c r="J28" s="8" t="n"/>
      <c r="K28" s="8" t="n"/>
      <c r="L28" s="27" t="n"/>
      <c r="M28" s="28">
        <f>IF(OR($D28="",$F28="",$G28=""),"",IF($G28=0,IF($Q$1&gt;=$F28,1,0),IF($Q$1&lt;$F28,0,IF($Q$1&gt;=$H28,1,NETWORKDAYS($F28,$Q$1,JoursNonTravailles)/$G28))))</f>
        <v/>
      </c>
      <c r="N28" s="29">
        <f>IF($D28="","",IF($L28&gt;=1,"Terminée",IF($F28="","À planifier",IF(AND($H28&lt;&gt;"",$Q$1&gt;$H28),"En retard",IF(AND($L28=0,$Q$1&gt;$F28),"Démarrage en retard",IF($L28&gt;0,"En cours","À venir"))))))</f>
        <v/>
      </c>
      <c r="O28" s="24">
        <f>IF(OR($D28="",$H28=""),"",IF($K28&lt;&gt;"",IF($K28&gt;=$H28,NETWORKDAYS($H28,$K28,JoursNonTravailles)-1,-(NETWORKDAYS($K28,$H28,JoursNonTravailles)-1)),IF(AND($Q$1&gt;$H28,$L28&lt;1),NETWORKDAYS($H28,$Q$1,JoursNonTravailles)-1,0)))</f>
        <v/>
      </c>
      <c r="P28" s="26">
        <f>IF($D28="","",IF($K28&lt;&gt;"",$K28,IF(OR($F28="",$G28=""),"",IF($J28&lt;&gt;"",IF($G28=0,MAX($J28,$Q$1),WORKDAY(MAX($J28,$Q$1)-1,MAX(1,ROUNDUP($G28*(1-$L28),0)),JoursNonTravailles)),IF($G28=0,MAX($F28,$Q$1,IF(AND(ISNUMBER($I28),$I28&gt;=1,$I28&lt;=60,$I28&lt;&gt;ROW()-4,ISNUMBER(OFFSET($P$4,$I28,0))),WORKDAY(OFFSET($P$4,$I28,0),1,JoursNonTravailles),0)),WORKDAY(MAX($F28,$Q$1,IF(AND(ISNUMBER($I28),$I28&gt;=1,$I28&lt;=60,$I28&lt;&gt;ROW()-4,ISNUMBER(OFFSET($P$4,$I28,0))),WORKDAY(OFFSET($P$4,$I28,0),1,JoursNonTravailles),0))-1,$G28,JoursNonTravailles))))))</f>
        <v/>
      </c>
      <c r="Q28" s="30">
        <f>IF($D28="","",IF(AND($F28&lt;&gt;"",$G28=""),"Durée manquante",IF(AND(ISNUMBER($I28),OR($I28&lt;1,$I28&gt;60,$I28=ROW()-4)),"Prédécesseur invalide",IF(AND(ISNUMBER($I28),$F28&lt;&gt;"",ISNUMBER(OFFSET($H$4,$I28,0)),$F28&lt;OFFSET($H$4,$I28,0)),"Démarre avant la fin de la tâche "&amp;$I28,IF(AND($J28&lt;&gt;"",$K28&lt;&gt;"",$K28&lt;$J28),"Fin réelle avant début réel",IF(AND($L28&gt;=1,$K28=""),"Terminée sans date de fin réelle",IF(AND($L28&gt;0,$L28&lt;1,$J28=""),"Avancement sans date de début réel","OK")))))))</f>
        <v/>
      </c>
      <c r="R28" s="6" t="n"/>
      <c r="S28" s="31" t="n"/>
      <c r="T28" s="31" t="n"/>
      <c r="U28" s="31" t="n"/>
      <c r="V28" s="31" t="n"/>
      <c r="W28" s="31" t="n"/>
      <c r="X28" s="31" t="n"/>
      <c r="Y28" s="31" t="n"/>
      <c r="Z28" s="31" t="n"/>
      <c r="AA28" s="31" t="n"/>
      <c r="AB28" s="31" t="n"/>
      <c r="AC28" s="31" t="n"/>
      <c r="AD28" s="31" t="n"/>
      <c r="AE28" s="31" t="n"/>
      <c r="AF28" s="31" t="n"/>
      <c r="AG28" s="31" t="n"/>
      <c r="AH28" s="31" t="n"/>
      <c r="AI28" s="31" t="n"/>
      <c r="AJ28" s="31" t="n"/>
      <c r="AK28" s="31" t="n"/>
      <c r="AL28" s="31" t="n"/>
      <c r="AM28" s="31" t="n"/>
      <c r="AN28" s="31" t="n"/>
      <c r="AO28" s="31" t="n"/>
      <c r="AP28" s="31" t="n"/>
      <c r="AQ28" s="31" t="n"/>
      <c r="AR28" s="31" t="n"/>
      <c r="AS28" s="31" t="n"/>
      <c r="AT28" s="31" t="n"/>
      <c r="AU28" s="31" t="n"/>
      <c r="AV28" s="31" t="n"/>
    </row>
    <row r="29" ht="15" customHeight="1">
      <c r="A29" s="24">
        <f>ROW()-4</f>
        <v/>
      </c>
      <c r="B29" s="6" t="n"/>
      <c r="C29" s="6" t="n"/>
      <c r="D29" s="6" t="n"/>
      <c r="E29" s="6" t="n"/>
      <c r="F29" s="8" t="n"/>
      <c r="G29" s="25" t="n"/>
      <c r="H29" s="26">
        <f>IF(OR($D29="",$F29="",$G29=""),"",IF($G29=0,$F29,WORKDAY($F29-1,$G29,JoursNonTravailles)))</f>
        <v/>
      </c>
      <c r="I29" s="25" t="n"/>
      <c r="J29" s="8" t="n"/>
      <c r="K29" s="8" t="n"/>
      <c r="L29" s="27" t="n"/>
      <c r="M29" s="28">
        <f>IF(OR($D29="",$F29="",$G29=""),"",IF($G29=0,IF($Q$1&gt;=$F29,1,0),IF($Q$1&lt;$F29,0,IF($Q$1&gt;=$H29,1,NETWORKDAYS($F29,$Q$1,JoursNonTravailles)/$G29))))</f>
        <v/>
      </c>
      <c r="N29" s="29">
        <f>IF($D29="","",IF($L29&gt;=1,"Terminée",IF($F29="","À planifier",IF(AND($H29&lt;&gt;"",$Q$1&gt;$H29),"En retard",IF(AND($L29=0,$Q$1&gt;$F29),"Démarrage en retard",IF($L29&gt;0,"En cours","À venir"))))))</f>
        <v/>
      </c>
      <c r="O29" s="24">
        <f>IF(OR($D29="",$H29=""),"",IF($K29&lt;&gt;"",IF($K29&gt;=$H29,NETWORKDAYS($H29,$K29,JoursNonTravailles)-1,-(NETWORKDAYS($K29,$H29,JoursNonTravailles)-1)),IF(AND($Q$1&gt;$H29,$L29&lt;1),NETWORKDAYS($H29,$Q$1,JoursNonTravailles)-1,0)))</f>
        <v/>
      </c>
      <c r="P29" s="26">
        <f>IF($D29="","",IF($K29&lt;&gt;"",$K29,IF(OR($F29="",$G29=""),"",IF($J29&lt;&gt;"",IF($G29=0,MAX($J29,$Q$1),WORKDAY(MAX($J29,$Q$1)-1,MAX(1,ROUNDUP($G29*(1-$L29),0)),JoursNonTravailles)),IF($G29=0,MAX($F29,$Q$1,IF(AND(ISNUMBER($I29),$I29&gt;=1,$I29&lt;=60,$I29&lt;&gt;ROW()-4,ISNUMBER(OFFSET($P$4,$I29,0))),WORKDAY(OFFSET($P$4,$I29,0),1,JoursNonTravailles),0)),WORKDAY(MAX($F29,$Q$1,IF(AND(ISNUMBER($I29),$I29&gt;=1,$I29&lt;=60,$I29&lt;&gt;ROW()-4,ISNUMBER(OFFSET($P$4,$I29,0))),WORKDAY(OFFSET($P$4,$I29,0),1,JoursNonTravailles),0))-1,$G29,JoursNonTravailles))))))</f>
        <v/>
      </c>
      <c r="Q29" s="30">
        <f>IF($D29="","",IF(AND($F29&lt;&gt;"",$G29=""),"Durée manquante",IF(AND(ISNUMBER($I29),OR($I29&lt;1,$I29&gt;60,$I29=ROW()-4)),"Prédécesseur invalide",IF(AND(ISNUMBER($I29),$F29&lt;&gt;"",ISNUMBER(OFFSET($H$4,$I29,0)),$F29&lt;OFFSET($H$4,$I29,0)),"Démarre avant la fin de la tâche "&amp;$I29,IF(AND($J29&lt;&gt;"",$K29&lt;&gt;"",$K29&lt;$J29),"Fin réelle avant début réel",IF(AND($L29&gt;=1,$K29=""),"Terminée sans date de fin réelle",IF(AND($L29&gt;0,$L29&lt;1,$J29=""),"Avancement sans date de début réel","OK")))))))</f>
        <v/>
      </c>
      <c r="R29" s="6" t="n"/>
      <c r="S29" s="31" t="n"/>
      <c r="T29" s="31" t="n"/>
      <c r="U29" s="31" t="n"/>
      <c r="V29" s="31" t="n"/>
      <c r="W29" s="31" t="n"/>
      <c r="X29" s="31" t="n"/>
      <c r="Y29" s="31" t="n"/>
      <c r="Z29" s="31" t="n"/>
      <c r="AA29" s="31" t="n"/>
      <c r="AB29" s="31" t="n"/>
      <c r="AC29" s="31" t="n"/>
      <c r="AD29" s="31" t="n"/>
      <c r="AE29" s="31" t="n"/>
      <c r="AF29" s="31" t="n"/>
      <c r="AG29" s="31" t="n"/>
      <c r="AH29" s="31" t="n"/>
      <c r="AI29" s="31" t="n"/>
      <c r="AJ29" s="31" t="n"/>
      <c r="AK29" s="31" t="n"/>
      <c r="AL29" s="31" t="n"/>
      <c r="AM29" s="31" t="n"/>
      <c r="AN29" s="31" t="n"/>
      <c r="AO29" s="31" t="n"/>
      <c r="AP29" s="31" t="n"/>
      <c r="AQ29" s="31" t="n"/>
      <c r="AR29" s="31" t="n"/>
      <c r="AS29" s="31" t="n"/>
      <c r="AT29" s="31" t="n"/>
      <c r="AU29" s="31" t="n"/>
      <c r="AV29" s="31" t="n"/>
    </row>
    <row r="30" ht="15" customHeight="1">
      <c r="A30" s="24">
        <f>ROW()-4</f>
        <v/>
      </c>
      <c r="B30" s="6" t="n"/>
      <c r="C30" s="6" t="n"/>
      <c r="D30" s="6" t="n"/>
      <c r="E30" s="6" t="n"/>
      <c r="F30" s="8" t="n"/>
      <c r="G30" s="25" t="n"/>
      <c r="H30" s="26">
        <f>IF(OR($D30="",$F30="",$G30=""),"",IF($G30=0,$F30,WORKDAY($F30-1,$G30,JoursNonTravailles)))</f>
        <v/>
      </c>
      <c r="I30" s="25" t="n"/>
      <c r="J30" s="8" t="n"/>
      <c r="K30" s="8" t="n"/>
      <c r="L30" s="27" t="n"/>
      <c r="M30" s="28">
        <f>IF(OR($D30="",$F30="",$G30=""),"",IF($G30=0,IF($Q$1&gt;=$F30,1,0),IF($Q$1&lt;$F30,0,IF($Q$1&gt;=$H30,1,NETWORKDAYS($F30,$Q$1,JoursNonTravailles)/$G30))))</f>
        <v/>
      </c>
      <c r="N30" s="29">
        <f>IF($D30="","",IF($L30&gt;=1,"Terminée",IF($F30="","À planifier",IF(AND($H30&lt;&gt;"",$Q$1&gt;$H30),"En retard",IF(AND($L30=0,$Q$1&gt;$F30),"Démarrage en retard",IF($L30&gt;0,"En cours","À venir"))))))</f>
        <v/>
      </c>
      <c r="O30" s="24">
        <f>IF(OR($D30="",$H30=""),"",IF($K30&lt;&gt;"",IF($K30&gt;=$H30,NETWORKDAYS($H30,$K30,JoursNonTravailles)-1,-(NETWORKDAYS($K30,$H30,JoursNonTravailles)-1)),IF(AND($Q$1&gt;$H30,$L30&lt;1),NETWORKDAYS($H30,$Q$1,JoursNonTravailles)-1,0)))</f>
        <v/>
      </c>
      <c r="P30" s="26">
        <f>IF($D30="","",IF($K30&lt;&gt;"",$K30,IF(OR($F30="",$G30=""),"",IF($J30&lt;&gt;"",IF($G30=0,MAX($J30,$Q$1),WORKDAY(MAX($J30,$Q$1)-1,MAX(1,ROUNDUP($G30*(1-$L30),0)),JoursNonTravailles)),IF($G30=0,MAX($F30,$Q$1,IF(AND(ISNUMBER($I30),$I30&gt;=1,$I30&lt;=60,$I30&lt;&gt;ROW()-4,ISNUMBER(OFFSET($P$4,$I30,0))),WORKDAY(OFFSET($P$4,$I30,0),1,JoursNonTravailles),0)),WORKDAY(MAX($F30,$Q$1,IF(AND(ISNUMBER($I30),$I30&gt;=1,$I30&lt;=60,$I30&lt;&gt;ROW()-4,ISNUMBER(OFFSET($P$4,$I30,0))),WORKDAY(OFFSET($P$4,$I30,0),1,JoursNonTravailles),0))-1,$G30,JoursNonTravailles))))))</f>
        <v/>
      </c>
      <c r="Q30" s="30">
        <f>IF($D30="","",IF(AND($F30&lt;&gt;"",$G30=""),"Durée manquante",IF(AND(ISNUMBER($I30),OR($I30&lt;1,$I30&gt;60,$I30=ROW()-4)),"Prédécesseur invalide",IF(AND(ISNUMBER($I30),$F30&lt;&gt;"",ISNUMBER(OFFSET($H$4,$I30,0)),$F30&lt;OFFSET($H$4,$I30,0)),"Démarre avant la fin de la tâche "&amp;$I30,IF(AND($J30&lt;&gt;"",$K30&lt;&gt;"",$K30&lt;$J30),"Fin réelle avant début réel",IF(AND($L30&gt;=1,$K30=""),"Terminée sans date de fin réelle",IF(AND($L30&gt;0,$L30&lt;1,$J30=""),"Avancement sans date de début réel","OK")))))))</f>
        <v/>
      </c>
      <c r="R30" s="6" t="n"/>
      <c r="S30" s="31" t="n"/>
      <c r="T30" s="31" t="n"/>
      <c r="U30" s="31" t="n"/>
      <c r="V30" s="31" t="n"/>
      <c r="W30" s="31" t="n"/>
      <c r="X30" s="31" t="n"/>
      <c r="Y30" s="31" t="n"/>
      <c r="Z30" s="31" t="n"/>
      <c r="AA30" s="31" t="n"/>
      <c r="AB30" s="31" t="n"/>
      <c r="AC30" s="31" t="n"/>
      <c r="AD30" s="31" t="n"/>
      <c r="AE30" s="31" t="n"/>
      <c r="AF30" s="31" t="n"/>
      <c r="AG30" s="31" t="n"/>
      <c r="AH30" s="31" t="n"/>
      <c r="AI30" s="31" t="n"/>
      <c r="AJ30" s="31" t="n"/>
      <c r="AK30" s="31" t="n"/>
      <c r="AL30" s="31" t="n"/>
      <c r="AM30" s="31" t="n"/>
      <c r="AN30" s="31" t="n"/>
      <c r="AO30" s="31" t="n"/>
      <c r="AP30" s="31" t="n"/>
      <c r="AQ30" s="31" t="n"/>
      <c r="AR30" s="31" t="n"/>
      <c r="AS30" s="31" t="n"/>
      <c r="AT30" s="31" t="n"/>
      <c r="AU30" s="31" t="n"/>
      <c r="AV30" s="31" t="n"/>
    </row>
    <row r="31" ht="15" customHeight="1">
      <c r="A31" s="24">
        <f>ROW()-4</f>
        <v/>
      </c>
      <c r="B31" s="6" t="n"/>
      <c r="C31" s="6" t="n"/>
      <c r="D31" s="6" t="n"/>
      <c r="E31" s="6" t="n"/>
      <c r="F31" s="8" t="n"/>
      <c r="G31" s="25" t="n"/>
      <c r="H31" s="26">
        <f>IF(OR($D31="",$F31="",$G31=""),"",IF($G31=0,$F31,WORKDAY($F31-1,$G31,JoursNonTravailles)))</f>
        <v/>
      </c>
      <c r="I31" s="25" t="n"/>
      <c r="J31" s="8" t="n"/>
      <c r="K31" s="8" t="n"/>
      <c r="L31" s="27" t="n"/>
      <c r="M31" s="28">
        <f>IF(OR($D31="",$F31="",$G31=""),"",IF($G31=0,IF($Q$1&gt;=$F31,1,0),IF($Q$1&lt;$F31,0,IF($Q$1&gt;=$H31,1,NETWORKDAYS($F31,$Q$1,JoursNonTravailles)/$G31))))</f>
        <v/>
      </c>
      <c r="N31" s="29">
        <f>IF($D31="","",IF($L31&gt;=1,"Terminée",IF($F31="","À planifier",IF(AND($H31&lt;&gt;"",$Q$1&gt;$H31),"En retard",IF(AND($L31=0,$Q$1&gt;$F31),"Démarrage en retard",IF($L31&gt;0,"En cours","À venir"))))))</f>
        <v/>
      </c>
      <c r="O31" s="24">
        <f>IF(OR($D31="",$H31=""),"",IF($K31&lt;&gt;"",IF($K31&gt;=$H31,NETWORKDAYS($H31,$K31,JoursNonTravailles)-1,-(NETWORKDAYS($K31,$H31,JoursNonTravailles)-1)),IF(AND($Q$1&gt;$H31,$L31&lt;1),NETWORKDAYS($H31,$Q$1,JoursNonTravailles)-1,0)))</f>
        <v/>
      </c>
      <c r="P31" s="26">
        <f>IF($D31="","",IF($K31&lt;&gt;"",$K31,IF(OR($F31="",$G31=""),"",IF($J31&lt;&gt;"",IF($G31=0,MAX($J31,$Q$1),WORKDAY(MAX($J31,$Q$1)-1,MAX(1,ROUNDUP($G31*(1-$L31),0)),JoursNonTravailles)),IF($G31=0,MAX($F31,$Q$1,IF(AND(ISNUMBER($I31),$I31&gt;=1,$I31&lt;=60,$I31&lt;&gt;ROW()-4,ISNUMBER(OFFSET($P$4,$I31,0))),WORKDAY(OFFSET($P$4,$I31,0),1,JoursNonTravailles),0)),WORKDAY(MAX($F31,$Q$1,IF(AND(ISNUMBER($I31),$I31&gt;=1,$I31&lt;=60,$I31&lt;&gt;ROW()-4,ISNUMBER(OFFSET($P$4,$I31,0))),WORKDAY(OFFSET($P$4,$I31,0),1,JoursNonTravailles),0))-1,$G31,JoursNonTravailles))))))</f>
        <v/>
      </c>
      <c r="Q31" s="30">
        <f>IF($D31="","",IF(AND($F31&lt;&gt;"",$G31=""),"Durée manquante",IF(AND(ISNUMBER($I31),OR($I31&lt;1,$I31&gt;60,$I31=ROW()-4)),"Prédécesseur invalide",IF(AND(ISNUMBER($I31),$F31&lt;&gt;"",ISNUMBER(OFFSET($H$4,$I31,0)),$F31&lt;OFFSET($H$4,$I31,0)),"Démarre avant la fin de la tâche "&amp;$I31,IF(AND($J31&lt;&gt;"",$K31&lt;&gt;"",$K31&lt;$J31),"Fin réelle avant début réel",IF(AND($L31&gt;=1,$K31=""),"Terminée sans date de fin réelle",IF(AND($L31&gt;0,$L31&lt;1,$J31=""),"Avancement sans date de début réel","OK")))))))</f>
        <v/>
      </c>
      <c r="R31" s="6" t="n"/>
      <c r="S31" s="31" t="n"/>
      <c r="T31" s="31" t="n"/>
      <c r="U31" s="31" t="n"/>
      <c r="V31" s="31" t="n"/>
      <c r="W31" s="31" t="n"/>
      <c r="X31" s="31" t="n"/>
      <c r="Y31" s="31" t="n"/>
      <c r="Z31" s="31" t="n"/>
      <c r="AA31" s="31" t="n"/>
      <c r="AB31" s="31" t="n"/>
      <c r="AC31" s="31" t="n"/>
      <c r="AD31" s="31" t="n"/>
      <c r="AE31" s="31" t="n"/>
      <c r="AF31" s="31" t="n"/>
      <c r="AG31" s="31" t="n"/>
      <c r="AH31" s="31" t="n"/>
      <c r="AI31" s="31" t="n"/>
      <c r="AJ31" s="31" t="n"/>
      <c r="AK31" s="31" t="n"/>
      <c r="AL31" s="31" t="n"/>
      <c r="AM31" s="31" t="n"/>
      <c r="AN31" s="31" t="n"/>
      <c r="AO31" s="31" t="n"/>
      <c r="AP31" s="31" t="n"/>
      <c r="AQ31" s="31" t="n"/>
      <c r="AR31" s="31" t="n"/>
      <c r="AS31" s="31" t="n"/>
      <c r="AT31" s="31" t="n"/>
      <c r="AU31" s="31" t="n"/>
      <c r="AV31" s="31" t="n"/>
    </row>
    <row r="32" ht="15" customHeight="1">
      <c r="A32" s="24">
        <f>ROW()-4</f>
        <v/>
      </c>
      <c r="B32" s="6" t="n"/>
      <c r="C32" s="6" t="n"/>
      <c r="D32" s="6" t="n"/>
      <c r="E32" s="6" t="n"/>
      <c r="F32" s="8" t="n"/>
      <c r="G32" s="25" t="n"/>
      <c r="H32" s="26">
        <f>IF(OR($D32="",$F32="",$G32=""),"",IF($G32=0,$F32,WORKDAY($F32-1,$G32,JoursNonTravailles)))</f>
        <v/>
      </c>
      <c r="I32" s="25" t="n"/>
      <c r="J32" s="8" t="n"/>
      <c r="K32" s="8" t="n"/>
      <c r="L32" s="27" t="n"/>
      <c r="M32" s="28">
        <f>IF(OR($D32="",$F32="",$G32=""),"",IF($G32=0,IF($Q$1&gt;=$F32,1,0),IF($Q$1&lt;$F32,0,IF($Q$1&gt;=$H32,1,NETWORKDAYS($F32,$Q$1,JoursNonTravailles)/$G32))))</f>
        <v/>
      </c>
      <c r="N32" s="29">
        <f>IF($D32="","",IF($L32&gt;=1,"Terminée",IF($F32="","À planifier",IF(AND($H32&lt;&gt;"",$Q$1&gt;$H32),"En retard",IF(AND($L32=0,$Q$1&gt;$F32),"Démarrage en retard",IF($L32&gt;0,"En cours","À venir"))))))</f>
        <v/>
      </c>
      <c r="O32" s="24">
        <f>IF(OR($D32="",$H32=""),"",IF($K32&lt;&gt;"",IF($K32&gt;=$H32,NETWORKDAYS($H32,$K32,JoursNonTravailles)-1,-(NETWORKDAYS($K32,$H32,JoursNonTravailles)-1)),IF(AND($Q$1&gt;$H32,$L32&lt;1),NETWORKDAYS($H32,$Q$1,JoursNonTravailles)-1,0)))</f>
        <v/>
      </c>
      <c r="P32" s="26">
        <f>IF($D32="","",IF($K32&lt;&gt;"",$K32,IF(OR($F32="",$G32=""),"",IF($J32&lt;&gt;"",IF($G32=0,MAX($J32,$Q$1),WORKDAY(MAX($J32,$Q$1)-1,MAX(1,ROUNDUP($G32*(1-$L32),0)),JoursNonTravailles)),IF($G32=0,MAX($F32,$Q$1,IF(AND(ISNUMBER($I32),$I32&gt;=1,$I32&lt;=60,$I32&lt;&gt;ROW()-4,ISNUMBER(OFFSET($P$4,$I32,0))),WORKDAY(OFFSET($P$4,$I32,0),1,JoursNonTravailles),0)),WORKDAY(MAX($F32,$Q$1,IF(AND(ISNUMBER($I32),$I32&gt;=1,$I32&lt;=60,$I32&lt;&gt;ROW()-4,ISNUMBER(OFFSET($P$4,$I32,0))),WORKDAY(OFFSET($P$4,$I32,0),1,JoursNonTravailles),0))-1,$G32,JoursNonTravailles))))))</f>
        <v/>
      </c>
      <c r="Q32" s="30">
        <f>IF($D32="","",IF(AND($F32&lt;&gt;"",$G32=""),"Durée manquante",IF(AND(ISNUMBER($I32),OR($I32&lt;1,$I32&gt;60,$I32=ROW()-4)),"Prédécesseur invalide",IF(AND(ISNUMBER($I32),$F32&lt;&gt;"",ISNUMBER(OFFSET($H$4,$I32,0)),$F32&lt;OFFSET($H$4,$I32,0)),"Démarre avant la fin de la tâche "&amp;$I32,IF(AND($J32&lt;&gt;"",$K32&lt;&gt;"",$K32&lt;$J32),"Fin réelle avant début réel",IF(AND($L32&gt;=1,$K32=""),"Terminée sans date de fin réelle",IF(AND($L32&gt;0,$L32&lt;1,$J32=""),"Avancement sans date de début réel","OK")))))))</f>
        <v/>
      </c>
      <c r="R32" s="6" t="n"/>
      <c r="S32" s="31" t="n"/>
      <c r="T32" s="31" t="n"/>
      <c r="U32" s="31" t="n"/>
      <c r="V32" s="31" t="n"/>
      <c r="W32" s="31" t="n"/>
      <c r="X32" s="31" t="n"/>
      <c r="Y32" s="31" t="n"/>
      <c r="Z32" s="31" t="n"/>
      <c r="AA32" s="31" t="n"/>
      <c r="AB32" s="31" t="n"/>
      <c r="AC32" s="31" t="n"/>
      <c r="AD32" s="31" t="n"/>
      <c r="AE32" s="31" t="n"/>
      <c r="AF32" s="31" t="n"/>
      <c r="AG32" s="31" t="n"/>
      <c r="AH32" s="31" t="n"/>
      <c r="AI32" s="31" t="n"/>
      <c r="AJ32" s="31" t="n"/>
      <c r="AK32" s="31" t="n"/>
      <c r="AL32" s="31" t="n"/>
      <c r="AM32" s="31" t="n"/>
      <c r="AN32" s="31" t="n"/>
      <c r="AO32" s="31" t="n"/>
      <c r="AP32" s="31" t="n"/>
      <c r="AQ32" s="31" t="n"/>
      <c r="AR32" s="31" t="n"/>
      <c r="AS32" s="31" t="n"/>
      <c r="AT32" s="31" t="n"/>
      <c r="AU32" s="31" t="n"/>
      <c r="AV32" s="31" t="n"/>
    </row>
    <row r="33" ht="15" customHeight="1">
      <c r="A33" s="24">
        <f>ROW()-4</f>
        <v/>
      </c>
      <c r="B33" s="6" t="n"/>
      <c r="C33" s="6" t="n"/>
      <c r="D33" s="6" t="n"/>
      <c r="E33" s="6" t="n"/>
      <c r="F33" s="8" t="n"/>
      <c r="G33" s="25" t="n"/>
      <c r="H33" s="26">
        <f>IF(OR($D33="",$F33="",$G33=""),"",IF($G33=0,$F33,WORKDAY($F33-1,$G33,JoursNonTravailles)))</f>
        <v/>
      </c>
      <c r="I33" s="25" t="n"/>
      <c r="J33" s="8" t="n"/>
      <c r="K33" s="8" t="n"/>
      <c r="L33" s="27" t="n"/>
      <c r="M33" s="28">
        <f>IF(OR($D33="",$F33="",$G33=""),"",IF($G33=0,IF($Q$1&gt;=$F33,1,0),IF($Q$1&lt;$F33,0,IF($Q$1&gt;=$H33,1,NETWORKDAYS($F33,$Q$1,JoursNonTravailles)/$G33))))</f>
        <v/>
      </c>
      <c r="N33" s="29">
        <f>IF($D33="","",IF($L33&gt;=1,"Terminée",IF($F33="","À planifier",IF(AND($H33&lt;&gt;"",$Q$1&gt;$H33),"En retard",IF(AND($L33=0,$Q$1&gt;$F33),"Démarrage en retard",IF($L33&gt;0,"En cours","À venir"))))))</f>
        <v/>
      </c>
      <c r="O33" s="24">
        <f>IF(OR($D33="",$H33=""),"",IF($K33&lt;&gt;"",IF($K33&gt;=$H33,NETWORKDAYS($H33,$K33,JoursNonTravailles)-1,-(NETWORKDAYS($K33,$H33,JoursNonTravailles)-1)),IF(AND($Q$1&gt;$H33,$L33&lt;1),NETWORKDAYS($H33,$Q$1,JoursNonTravailles)-1,0)))</f>
        <v/>
      </c>
      <c r="P33" s="26">
        <f>IF($D33="","",IF($K33&lt;&gt;"",$K33,IF(OR($F33="",$G33=""),"",IF($J33&lt;&gt;"",IF($G33=0,MAX($J33,$Q$1),WORKDAY(MAX($J33,$Q$1)-1,MAX(1,ROUNDUP($G33*(1-$L33),0)),JoursNonTravailles)),IF($G33=0,MAX($F33,$Q$1,IF(AND(ISNUMBER($I33),$I33&gt;=1,$I33&lt;=60,$I33&lt;&gt;ROW()-4,ISNUMBER(OFFSET($P$4,$I33,0))),WORKDAY(OFFSET($P$4,$I33,0),1,JoursNonTravailles),0)),WORKDAY(MAX($F33,$Q$1,IF(AND(ISNUMBER($I33),$I33&gt;=1,$I33&lt;=60,$I33&lt;&gt;ROW()-4,ISNUMBER(OFFSET($P$4,$I33,0))),WORKDAY(OFFSET($P$4,$I33,0),1,JoursNonTravailles),0))-1,$G33,JoursNonTravailles))))))</f>
        <v/>
      </c>
      <c r="Q33" s="30">
        <f>IF($D33="","",IF(AND($F33&lt;&gt;"",$G33=""),"Durée manquante",IF(AND(ISNUMBER($I33),OR($I33&lt;1,$I33&gt;60,$I33=ROW()-4)),"Prédécesseur invalide",IF(AND(ISNUMBER($I33),$F33&lt;&gt;"",ISNUMBER(OFFSET($H$4,$I33,0)),$F33&lt;OFFSET($H$4,$I33,0)),"Démarre avant la fin de la tâche "&amp;$I33,IF(AND($J33&lt;&gt;"",$K33&lt;&gt;"",$K33&lt;$J33),"Fin réelle avant début réel",IF(AND($L33&gt;=1,$K33=""),"Terminée sans date de fin réelle",IF(AND($L33&gt;0,$L33&lt;1,$J33=""),"Avancement sans date de début réel","OK")))))))</f>
        <v/>
      </c>
      <c r="R33" s="6" t="n"/>
      <c r="S33" s="31" t="n"/>
      <c r="T33" s="31" t="n"/>
      <c r="U33" s="31" t="n"/>
      <c r="V33" s="31" t="n"/>
      <c r="W33" s="31" t="n"/>
      <c r="X33" s="31" t="n"/>
      <c r="Y33" s="31" t="n"/>
      <c r="Z33" s="31" t="n"/>
      <c r="AA33" s="31" t="n"/>
      <c r="AB33" s="31" t="n"/>
      <c r="AC33" s="31" t="n"/>
      <c r="AD33" s="31" t="n"/>
      <c r="AE33" s="31" t="n"/>
      <c r="AF33" s="31" t="n"/>
      <c r="AG33" s="31" t="n"/>
      <c r="AH33" s="31" t="n"/>
      <c r="AI33" s="31" t="n"/>
      <c r="AJ33" s="31" t="n"/>
      <c r="AK33" s="31" t="n"/>
      <c r="AL33" s="31" t="n"/>
      <c r="AM33" s="31" t="n"/>
      <c r="AN33" s="31" t="n"/>
      <c r="AO33" s="31" t="n"/>
      <c r="AP33" s="31" t="n"/>
      <c r="AQ33" s="31" t="n"/>
      <c r="AR33" s="31" t="n"/>
      <c r="AS33" s="31" t="n"/>
      <c r="AT33" s="31" t="n"/>
      <c r="AU33" s="31" t="n"/>
      <c r="AV33" s="31" t="n"/>
    </row>
    <row r="34" ht="15" customHeight="1">
      <c r="A34" s="24">
        <f>ROW()-4</f>
        <v/>
      </c>
      <c r="B34" s="6" t="n"/>
      <c r="C34" s="6" t="n"/>
      <c r="D34" s="6" t="n"/>
      <c r="E34" s="6" t="n"/>
      <c r="F34" s="8" t="n"/>
      <c r="G34" s="25" t="n"/>
      <c r="H34" s="26">
        <f>IF(OR($D34="",$F34="",$G34=""),"",IF($G34=0,$F34,WORKDAY($F34-1,$G34,JoursNonTravailles)))</f>
        <v/>
      </c>
      <c r="I34" s="25" t="n"/>
      <c r="J34" s="8" t="n"/>
      <c r="K34" s="8" t="n"/>
      <c r="L34" s="27" t="n"/>
      <c r="M34" s="28">
        <f>IF(OR($D34="",$F34="",$G34=""),"",IF($G34=0,IF($Q$1&gt;=$F34,1,0),IF($Q$1&lt;$F34,0,IF($Q$1&gt;=$H34,1,NETWORKDAYS($F34,$Q$1,JoursNonTravailles)/$G34))))</f>
        <v/>
      </c>
      <c r="N34" s="29">
        <f>IF($D34="","",IF($L34&gt;=1,"Terminée",IF($F34="","À planifier",IF(AND($H34&lt;&gt;"",$Q$1&gt;$H34),"En retard",IF(AND($L34=0,$Q$1&gt;$F34),"Démarrage en retard",IF($L34&gt;0,"En cours","À venir"))))))</f>
        <v/>
      </c>
      <c r="O34" s="24">
        <f>IF(OR($D34="",$H34=""),"",IF($K34&lt;&gt;"",IF($K34&gt;=$H34,NETWORKDAYS($H34,$K34,JoursNonTravailles)-1,-(NETWORKDAYS($K34,$H34,JoursNonTravailles)-1)),IF(AND($Q$1&gt;$H34,$L34&lt;1),NETWORKDAYS($H34,$Q$1,JoursNonTravailles)-1,0)))</f>
        <v/>
      </c>
      <c r="P34" s="26">
        <f>IF($D34="","",IF($K34&lt;&gt;"",$K34,IF(OR($F34="",$G34=""),"",IF($J34&lt;&gt;"",IF($G34=0,MAX($J34,$Q$1),WORKDAY(MAX($J34,$Q$1)-1,MAX(1,ROUNDUP($G34*(1-$L34),0)),JoursNonTravailles)),IF($G34=0,MAX($F34,$Q$1,IF(AND(ISNUMBER($I34),$I34&gt;=1,$I34&lt;=60,$I34&lt;&gt;ROW()-4,ISNUMBER(OFFSET($P$4,$I34,0))),WORKDAY(OFFSET($P$4,$I34,0),1,JoursNonTravailles),0)),WORKDAY(MAX($F34,$Q$1,IF(AND(ISNUMBER($I34),$I34&gt;=1,$I34&lt;=60,$I34&lt;&gt;ROW()-4,ISNUMBER(OFFSET($P$4,$I34,0))),WORKDAY(OFFSET($P$4,$I34,0),1,JoursNonTravailles),0))-1,$G34,JoursNonTravailles))))))</f>
        <v/>
      </c>
      <c r="Q34" s="30">
        <f>IF($D34="","",IF(AND($F34&lt;&gt;"",$G34=""),"Durée manquante",IF(AND(ISNUMBER($I34),OR($I34&lt;1,$I34&gt;60,$I34=ROW()-4)),"Prédécesseur invalide",IF(AND(ISNUMBER($I34),$F34&lt;&gt;"",ISNUMBER(OFFSET($H$4,$I34,0)),$F34&lt;OFFSET($H$4,$I34,0)),"Démarre avant la fin de la tâche "&amp;$I34,IF(AND($J34&lt;&gt;"",$K34&lt;&gt;"",$K34&lt;$J34),"Fin réelle avant début réel",IF(AND($L34&gt;=1,$K34=""),"Terminée sans date de fin réelle",IF(AND($L34&gt;0,$L34&lt;1,$J34=""),"Avancement sans date de début réel","OK")))))))</f>
        <v/>
      </c>
      <c r="R34" s="6" t="n"/>
      <c r="S34" s="31" t="n"/>
      <c r="T34" s="31" t="n"/>
      <c r="U34" s="31" t="n"/>
      <c r="V34" s="31" t="n"/>
      <c r="W34" s="31" t="n"/>
      <c r="X34" s="31" t="n"/>
      <c r="Y34" s="31" t="n"/>
      <c r="Z34" s="31" t="n"/>
      <c r="AA34" s="31" t="n"/>
      <c r="AB34" s="31" t="n"/>
      <c r="AC34" s="31" t="n"/>
      <c r="AD34" s="31" t="n"/>
      <c r="AE34" s="31" t="n"/>
      <c r="AF34" s="31" t="n"/>
      <c r="AG34" s="31" t="n"/>
      <c r="AH34" s="31" t="n"/>
      <c r="AI34" s="31" t="n"/>
      <c r="AJ34" s="31" t="n"/>
      <c r="AK34" s="31" t="n"/>
      <c r="AL34" s="31" t="n"/>
      <c r="AM34" s="31" t="n"/>
      <c r="AN34" s="31" t="n"/>
      <c r="AO34" s="31" t="n"/>
      <c r="AP34" s="31" t="n"/>
      <c r="AQ34" s="31" t="n"/>
      <c r="AR34" s="31" t="n"/>
      <c r="AS34" s="31" t="n"/>
      <c r="AT34" s="31" t="n"/>
      <c r="AU34" s="31" t="n"/>
      <c r="AV34" s="31" t="n"/>
    </row>
    <row r="35" ht="15" customHeight="1">
      <c r="A35" s="24">
        <f>ROW()-4</f>
        <v/>
      </c>
      <c r="B35" s="6" t="n"/>
      <c r="C35" s="6" t="n"/>
      <c r="D35" s="6" t="n"/>
      <c r="E35" s="6" t="n"/>
      <c r="F35" s="8" t="n"/>
      <c r="G35" s="25" t="n"/>
      <c r="H35" s="26">
        <f>IF(OR($D35="",$F35="",$G35=""),"",IF($G35=0,$F35,WORKDAY($F35-1,$G35,JoursNonTravailles)))</f>
        <v/>
      </c>
      <c r="I35" s="25" t="n"/>
      <c r="J35" s="8" t="n"/>
      <c r="K35" s="8" t="n"/>
      <c r="L35" s="27" t="n"/>
      <c r="M35" s="28">
        <f>IF(OR($D35="",$F35="",$G35=""),"",IF($G35=0,IF($Q$1&gt;=$F35,1,0),IF($Q$1&lt;$F35,0,IF($Q$1&gt;=$H35,1,NETWORKDAYS($F35,$Q$1,JoursNonTravailles)/$G35))))</f>
        <v/>
      </c>
      <c r="N35" s="29">
        <f>IF($D35="","",IF($L35&gt;=1,"Terminée",IF($F35="","À planifier",IF(AND($H35&lt;&gt;"",$Q$1&gt;$H35),"En retard",IF(AND($L35=0,$Q$1&gt;$F35),"Démarrage en retard",IF($L35&gt;0,"En cours","À venir"))))))</f>
        <v/>
      </c>
      <c r="O35" s="24">
        <f>IF(OR($D35="",$H35=""),"",IF($K35&lt;&gt;"",IF($K35&gt;=$H35,NETWORKDAYS($H35,$K35,JoursNonTravailles)-1,-(NETWORKDAYS($K35,$H35,JoursNonTravailles)-1)),IF(AND($Q$1&gt;$H35,$L35&lt;1),NETWORKDAYS($H35,$Q$1,JoursNonTravailles)-1,0)))</f>
        <v/>
      </c>
      <c r="P35" s="26">
        <f>IF($D35="","",IF($K35&lt;&gt;"",$K35,IF(OR($F35="",$G35=""),"",IF($J35&lt;&gt;"",IF($G35=0,MAX($J35,$Q$1),WORKDAY(MAX($J35,$Q$1)-1,MAX(1,ROUNDUP($G35*(1-$L35),0)),JoursNonTravailles)),IF($G35=0,MAX($F35,$Q$1,IF(AND(ISNUMBER($I35),$I35&gt;=1,$I35&lt;=60,$I35&lt;&gt;ROW()-4,ISNUMBER(OFFSET($P$4,$I35,0))),WORKDAY(OFFSET($P$4,$I35,0),1,JoursNonTravailles),0)),WORKDAY(MAX($F35,$Q$1,IF(AND(ISNUMBER($I35),$I35&gt;=1,$I35&lt;=60,$I35&lt;&gt;ROW()-4,ISNUMBER(OFFSET($P$4,$I35,0))),WORKDAY(OFFSET($P$4,$I35,0),1,JoursNonTravailles),0))-1,$G35,JoursNonTravailles))))))</f>
        <v/>
      </c>
      <c r="Q35" s="30">
        <f>IF($D35="","",IF(AND($F35&lt;&gt;"",$G35=""),"Durée manquante",IF(AND(ISNUMBER($I35),OR($I35&lt;1,$I35&gt;60,$I35=ROW()-4)),"Prédécesseur invalide",IF(AND(ISNUMBER($I35),$F35&lt;&gt;"",ISNUMBER(OFFSET($H$4,$I35,0)),$F35&lt;OFFSET($H$4,$I35,0)),"Démarre avant la fin de la tâche "&amp;$I35,IF(AND($J35&lt;&gt;"",$K35&lt;&gt;"",$K35&lt;$J35),"Fin réelle avant début réel",IF(AND($L35&gt;=1,$K35=""),"Terminée sans date de fin réelle",IF(AND($L35&gt;0,$L35&lt;1,$J35=""),"Avancement sans date de début réel","OK")))))))</f>
        <v/>
      </c>
      <c r="R35" s="6" t="n"/>
      <c r="S35" s="31" t="n"/>
      <c r="T35" s="31" t="n"/>
      <c r="U35" s="31" t="n"/>
      <c r="V35" s="31" t="n"/>
      <c r="W35" s="31" t="n"/>
      <c r="X35" s="31" t="n"/>
      <c r="Y35" s="31" t="n"/>
      <c r="Z35" s="31" t="n"/>
      <c r="AA35" s="31" t="n"/>
      <c r="AB35" s="31" t="n"/>
      <c r="AC35" s="31" t="n"/>
      <c r="AD35" s="31" t="n"/>
      <c r="AE35" s="31" t="n"/>
      <c r="AF35" s="31" t="n"/>
      <c r="AG35" s="31" t="n"/>
      <c r="AH35" s="31" t="n"/>
      <c r="AI35" s="31" t="n"/>
      <c r="AJ35" s="31" t="n"/>
      <c r="AK35" s="31" t="n"/>
      <c r="AL35" s="31" t="n"/>
      <c r="AM35" s="31" t="n"/>
      <c r="AN35" s="31" t="n"/>
      <c r="AO35" s="31" t="n"/>
      <c r="AP35" s="31" t="n"/>
      <c r="AQ35" s="31" t="n"/>
      <c r="AR35" s="31" t="n"/>
      <c r="AS35" s="31" t="n"/>
      <c r="AT35" s="31" t="n"/>
      <c r="AU35" s="31" t="n"/>
      <c r="AV35" s="31" t="n"/>
    </row>
    <row r="36" ht="15" customHeight="1">
      <c r="A36" s="24">
        <f>ROW()-4</f>
        <v/>
      </c>
      <c r="B36" s="6" t="n"/>
      <c r="C36" s="6" t="n"/>
      <c r="D36" s="6" t="n"/>
      <c r="E36" s="6" t="n"/>
      <c r="F36" s="8" t="n"/>
      <c r="G36" s="25" t="n"/>
      <c r="H36" s="26">
        <f>IF(OR($D36="",$F36="",$G36=""),"",IF($G36=0,$F36,WORKDAY($F36-1,$G36,JoursNonTravailles)))</f>
        <v/>
      </c>
      <c r="I36" s="25" t="n"/>
      <c r="J36" s="8" t="n"/>
      <c r="K36" s="8" t="n"/>
      <c r="L36" s="27" t="n"/>
      <c r="M36" s="28">
        <f>IF(OR($D36="",$F36="",$G36=""),"",IF($G36=0,IF($Q$1&gt;=$F36,1,0),IF($Q$1&lt;$F36,0,IF($Q$1&gt;=$H36,1,NETWORKDAYS($F36,$Q$1,JoursNonTravailles)/$G36))))</f>
        <v/>
      </c>
      <c r="N36" s="29">
        <f>IF($D36="","",IF($L36&gt;=1,"Terminée",IF($F36="","À planifier",IF(AND($H36&lt;&gt;"",$Q$1&gt;$H36),"En retard",IF(AND($L36=0,$Q$1&gt;$F36),"Démarrage en retard",IF($L36&gt;0,"En cours","À venir"))))))</f>
        <v/>
      </c>
      <c r="O36" s="24">
        <f>IF(OR($D36="",$H36=""),"",IF($K36&lt;&gt;"",IF($K36&gt;=$H36,NETWORKDAYS($H36,$K36,JoursNonTravailles)-1,-(NETWORKDAYS($K36,$H36,JoursNonTravailles)-1)),IF(AND($Q$1&gt;$H36,$L36&lt;1),NETWORKDAYS($H36,$Q$1,JoursNonTravailles)-1,0)))</f>
        <v/>
      </c>
      <c r="P36" s="26">
        <f>IF($D36="","",IF($K36&lt;&gt;"",$K36,IF(OR($F36="",$G36=""),"",IF($J36&lt;&gt;"",IF($G36=0,MAX($J36,$Q$1),WORKDAY(MAX($J36,$Q$1)-1,MAX(1,ROUNDUP($G36*(1-$L36),0)),JoursNonTravailles)),IF($G36=0,MAX($F36,$Q$1,IF(AND(ISNUMBER($I36),$I36&gt;=1,$I36&lt;=60,$I36&lt;&gt;ROW()-4,ISNUMBER(OFFSET($P$4,$I36,0))),WORKDAY(OFFSET($P$4,$I36,0),1,JoursNonTravailles),0)),WORKDAY(MAX($F36,$Q$1,IF(AND(ISNUMBER($I36),$I36&gt;=1,$I36&lt;=60,$I36&lt;&gt;ROW()-4,ISNUMBER(OFFSET($P$4,$I36,0))),WORKDAY(OFFSET($P$4,$I36,0),1,JoursNonTravailles),0))-1,$G36,JoursNonTravailles))))))</f>
        <v/>
      </c>
      <c r="Q36" s="30">
        <f>IF($D36="","",IF(AND($F36&lt;&gt;"",$G36=""),"Durée manquante",IF(AND(ISNUMBER($I36),OR($I36&lt;1,$I36&gt;60,$I36=ROW()-4)),"Prédécesseur invalide",IF(AND(ISNUMBER($I36),$F36&lt;&gt;"",ISNUMBER(OFFSET($H$4,$I36,0)),$F36&lt;OFFSET($H$4,$I36,0)),"Démarre avant la fin de la tâche "&amp;$I36,IF(AND($J36&lt;&gt;"",$K36&lt;&gt;"",$K36&lt;$J36),"Fin réelle avant début réel",IF(AND($L36&gt;=1,$K36=""),"Terminée sans date de fin réelle",IF(AND($L36&gt;0,$L36&lt;1,$J36=""),"Avancement sans date de début réel","OK")))))))</f>
        <v/>
      </c>
      <c r="R36" s="6" t="n"/>
      <c r="S36" s="31" t="n"/>
      <c r="T36" s="31" t="n"/>
      <c r="U36" s="31" t="n"/>
      <c r="V36" s="31" t="n"/>
      <c r="W36" s="31" t="n"/>
      <c r="X36" s="31" t="n"/>
      <c r="Y36" s="31" t="n"/>
      <c r="Z36" s="31" t="n"/>
      <c r="AA36" s="31" t="n"/>
      <c r="AB36" s="31" t="n"/>
      <c r="AC36" s="31" t="n"/>
      <c r="AD36" s="31" t="n"/>
      <c r="AE36" s="31" t="n"/>
      <c r="AF36" s="31" t="n"/>
      <c r="AG36" s="31" t="n"/>
      <c r="AH36" s="31" t="n"/>
      <c r="AI36" s="31" t="n"/>
      <c r="AJ36" s="31" t="n"/>
      <c r="AK36" s="31" t="n"/>
      <c r="AL36" s="31" t="n"/>
      <c r="AM36" s="31" t="n"/>
      <c r="AN36" s="31" t="n"/>
      <c r="AO36" s="31" t="n"/>
      <c r="AP36" s="31" t="n"/>
      <c r="AQ36" s="31" t="n"/>
      <c r="AR36" s="31" t="n"/>
      <c r="AS36" s="31" t="n"/>
      <c r="AT36" s="31" t="n"/>
      <c r="AU36" s="31" t="n"/>
      <c r="AV36" s="31" t="n"/>
    </row>
    <row r="37" ht="15" customHeight="1">
      <c r="A37" s="24">
        <f>ROW()-4</f>
        <v/>
      </c>
      <c r="B37" s="6" t="n"/>
      <c r="C37" s="6" t="n"/>
      <c r="D37" s="6" t="n"/>
      <c r="E37" s="6" t="n"/>
      <c r="F37" s="8" t="n"/>
      <c r="G37" s="25" t="n"/>
      <c r="H37" s="26">
        <f>IF(OR($D37="",$F37="",$G37=""),"",IF($G37=0,$F37,WORKDAY($F37-1,$G37,JoursNonTravailles)))</f>
        <v/>
      </c>
      <c r="I37" s="25" t="n"/>
      <c r="J37" s="8" t="n"/>
      <c r="K37" s="8" t="n"/>
      <c r="L37" s="27" t="n"/>
      <c r="M37" s="28">
        <f>IF(OR($D37="",$F37="",$G37=""),"",IF($G37=0,IF($Q$1&gt;=$F37,1,0),IF($Q$1&lt;$F37,0,IF($Q$1&gt;=$H37,1,NETWORKDAYS($F37,$Q$1,JoursNonTravailles)/$G37))))</f>
        <v/>
      </c>
      <c r="N37" s="29">
        <f>IF($D37="","",IF($L37&gt;=1,"Terminée",IF($F37="","À planifier",IF(AND($H37&lt;&gt;"",$Q$1&gt;$H37),"En retard",IF(AND($L37=0,$Q$1&gt;$F37),"Démarrage en retard",IF($L37&gt;0,"En cours","À venir"))))))</f>
        <v/>
      </c>
      <c r="O37" s="24">
        <f>IF(OR($D37="",$H37=""),"",IF($K37&lt;&gt;"",IF($K37&gt;=$H37,NETWORKDAYS($H37,$K37,JoursNonTravailles)-1,-(NETWORKDAYS($K37,$H37,JoursNonTravailles)-1)),IF(AND($Q$1&gt;$H37,$L37&lt;1),NETWORKDAYS($H37,$Q$1,JoursNonTravailles)-1,0)))</f>
        <v/>
      </c>
      <c r="P37" s="26">
        <f>IF($D37="","",IF($K37&lt;&gt;"",$K37,IF(OR($F37="",$G37=""),"",IF($J37&lt;&gt;"",IF($G37=0,MAX($J37,$Q$1),WORKDAY(MAX($J37,$Q$1)-1,MAX(1,ROUNDUP($G37*(1-$L37),0)),JoursNonTravailles)),IF($G37=0,MAX($F37,$Q$1,IF(AND(ISNUMBER($I37),$I37&gt;=1,$I37&lt;=60,$I37&lt;&gt;ROW()-4,ISNUMBER(OFFSET($P$4,$I37,0))),WORKDAY(OFFSET($P$4,$I37,0),1,JoursNonTravailles),0)),WORKDAY(MAX($F37,$Q$1,IF(AND(ISNUMBER($I37),$I37&gt;=1,$I37&lt;=60,$I37&lt;&gt;ROW()-4,ISNUMBER(OFFSET($P$4,$I37,0))),WORKDAY(OFFSET($P$4,$I37,0),1,JoursNonTravailles),0))-1,$G37,JoursNonTravailles))))))</f>
        <v/>
      </c>
      <c r="Q37" s="30">
        <f>IF($D37="","",IF(AND($F37&lt;&gt;"",$G37=""),"Durée manquante",IF(AND(ISNUMBER($I37),OR($I37&lt;1,$I37&gt;60,$I37=ROW()-4)),"Prédécesseur invalide",IF(AND(ISNUMBER($I37),$F37&lt;&gt;"",ISNUMBER(OFFSET($H$4,$I37,0)),$F37&lt;OFFSET($H$4,$I37,0)),"Démarre avant la fin de la tâche "&amp;$I37,IF(AND($J37&lt;&gt;"",$K37&lt;&gt;"",$K37&lt;$J37),"Fin réelle avant début réel",IF(AND($L37&gt;=1,$K37=""),"Terminée sans date de fin réelle",IF(AND($L37&gt;0,$L37&lt;1,$J37=""),"Avancement sans date de début réel","OK")))))))</f>
        <v/>
      </c>
      <c r="R37" s="6" t="n"/>
      <c r="S37" s="31" t="n"/>
      <c r="T37" s="31" t="n"/>
      <c r="U37" s="31" t="n"/>
      <c r="V37" s="31" t="n"/>
      <c r="W37" s="31" t="n"/>
      <c r="X37" s="31" t="n"/>
      <c r="Y37" s="31" t="n"/>
      <c r="Z37" s="31" t="n"/>
      <c r="AA37" s="31" t="n"/>
      <c r="AB37" s="31" t="n"/>
      <c r="AC37" s="31" t="n"/>
      <c r="AD37" s="31" t="n"/>
      <c r="AE37" s="31" t="n"/>
      <c r="AF37" s="31" t="n"/>
      <c r="AG37" s="31" t="n"/>
      <c r="AH37" s="31" t="n"/>
      <c r="AI37" s="31" t="n"/>
      <c r="AJ37" s="31" t="n"/>
      <c r="AK37" s="31" t="n"/>
      <c r="AL37" s="31" t="n"/>
      <c r="AM37" s="31" t="n"/>
      <c r="AN37" s="31" t="n"/>
      <c r="AO37" s="31" t="n"/>
      <c r="AP37" s="31" t="n"/>
      <c r="AQ37" s="31" t="n"/>
      <c r="AR37" s="31" t="n"/>
      <c r="AS37" s="31" t="n"/>
      <c r="AT37" s="31" t="n"/>
      <c r="AU37" s="31" t="n"/>
      <c r="AV37" s="31" t="n"/>
    </row>
    <row r="38" ht="15" customHeight="1">
      <c r="A38" s="24">
        <f>ROW()-4</f>
        <v/>
      </c>
      <c r="B38" s="6" t="n"/>
      <c r="C38" s="6" t="n"/>
      <c r="D38" s="6" t="n"/>
      <c r="E38" s="6" t="n"/>
      <c r="F38" s="8" t="n"/>
      <c r="G38" s="25" t="n"/>
      <c r="H38" s="26">
        <f>IF(OR($D38="",$F38="",$G38=""),"",IF($G38=0,$F38,WORKDAY($F38-1,$G38,JoursNonTravailles)))</f>
        <v/>
      </c>
      <c r="I38" s="25" t="n"/>
      <c r="J38" s="8" t="n"/>
      <c r="K38" s="8" t="n"/>
      <c r="L38" s="27" t="n"/>
      <c r="M38" s="28">
        <f>IF(OR($D38="",$F38="",$G38=""),"",IF($G38=0,IF($Q$1&gt;=$F38,1,0),IF($Q$1&lt;$F38,0,IF($Q$1&gt;=$H38,1,NETWORKDAYS($F38,$Q$1,JoursNonTravailles)/$G38))))</f>
        <v/>
      </c>
      <c r="N38" s="29">
        <f>IF($D38="","",IF($L38&gt;=1,"Terminée",IF($F38="","À planifier",IF(AND($H38&lt;&gt;"",$Q$1&gt;$H38),"En retard",IF(AND($L38=0,$Q$1&gt;$F38),"Démarrage en retard",IF($L38&gt;0,"En cours","À venir"))))))</f>
        <v/>
      </c>
      <c r="O38" s="24">
        <f>IF(OR($D38="",$H38=""),"",IF($K38&lt;&gt;"",IF($K38&gt;=$H38,NETWORKDAYS($H38,$K38,JoursNonTravailles)-1,-(NETWORKDAYS($K38,$H38,JoursNonTravailles)-1)),IF(AND($Q$1&gt;$H38,$L38&lt;1),NETWORKDAYS($H38,$Q$1,JoursNonTravailles)-1,0)))</f>
        <v/>
      </c>
      <c r="P38" s="26">
        <f>IF($D38="","",IF($K38&lt;&gt;"",$K38,IF(OR($F38="",$G38=""),"",IF($J38&lt;&gt;"",IF($G38=0,MAX($J38,$Q$1),WORKDAY(MAX($J38,$Q$1)-1,MAX(1,ROUNDUP($G38*(1-$L38),0)),JoursNonTravailles)),IF($G38=0,MAX($F38,$Q$1,IF(AND(ISNUMBER($I38),$I38&gt;=1,$I38&lt;=60,$I38&lt;&gt;ROW()-4,ISNUMBER(OFFSET($P$4,$I38,0))),WORKDAY(OFFSET($P$4,$I38,0),1,JoursNonTravailles),0)),WORKDAY(MAX($F38,$Q$1,IF(AND(ISNUMBER($I38),$I38&gt;=1,$I38&lt;=60,$I38&lt;&gt;ROW()-4,ISNUMBER(OFFSET($P$4,$I38,0))),WORKDAY(OFFSET($P$4,$I38,0),1,JoursNonTravailles),0))-1,$G38,JoursNonTravailles))))))</f>
        <v/>
      </c>
      <c r="Q38" s="30">
        <f>IF($D38="","",IF(AND($F38&lt;&gt;"",$G38=""),"Durée manquante",IF(AND(ISNUMBER($I38),OR($I38&lt;1,$I38&gt;60,$I38=ROW()-4)),"Prédécesseur invalide",IF(AND(ISNUMBER($I38),$F38&lt;&gt;"",ISNUMBER(OFFSET($H$4,$I38,0)),$F38&lt;OFFSET($H$4,$I38,0)),"Démarre avant la fin de la tâche "&amp;$I38,IF(AND($J38&lt;&gt;"",$K38&lt;&gt;"",$K38&lt;$J38),"Fin réelle avant début réel",IF(AND($L38&gt;=1,$K38=""),"Terminée sans date de fin réelle",IF(AND($L38&gt;0,$L38&lt;1,$J38=""),"Avancement sans date de début réel","OK")))))))</f>
        <v/>
      </c>
      <c r="R38" s="6" t="n"/>
      <c r="S38" s="31" t="n"/>
      <c r="T38" s="31" t="n"/>
      <c r="U38" s="31" t="n"/>
      <c r="V38" s="31" t="n"/>
      <c r="W38" s="31" t="n"/>
      <c r="X38" s="31" t="n"/>
      <c r="Y38" s="31" t="n"/>
      <c r="Z38" s="31" t="n"/>
      <c r="AA38" s="31" t="n"/>
      <c r="AB38" s="31" t="n"/>
      <c r="AC38" s="31" t="n"/>
      <c r="AD38" s="31" t="n"/>
      <c r="AE38" s="31" t="n"/>
      <c r="AF38" s="31" t="n"/>
      <c r="AG38" s="31" t="n"/>
      <c r="AH38" s="31" t="n"/>
      <c r="AI38" s="31" t="n"/>
      <c r="AJ38" s="31" t="n"/>
      <c r="AK38" s="31" t="n"/>
      <c r="AL38" s="31" t="n"/>
      <c r="AM38" s="31" t="n"/>
      <c r="AN38" s="31" t="n"/>
      <c r="AO38" s="31" t="n"/>
      <c r="AP38" s="31" t="n"/>
      <c r="AQ38" s="31" t="n"/>
      <c r="AR38" s="31" t="n"/>
      <c r="AS38" s="31" t="n"/>
      <c r="AT38" s="31" t="n"/>
      <c r="AU38" s="31" t="n"/>
      <c r="AV38" s="31" t="n"/>
    </row>
    <row r="39" ht="15" customHeight="1">
      <c r="A39" s="24">
        <f>ROW()-4</f>
        <v/>
      </c>
      <c r="B39" s="6" t="n"/>
      <c r="C39" s="6" t="n"/>
      <c r="D39" s="6" t="n"/>
      <c r="E39" s="6" t="n"/>
      <c r="F39" s="8" t="n"/>
      <c r="G39" s="25" t="n"/>
      <c r="H39" s="26">
        <f>IF(OR($D39="",$F39="",$G39=""),"",IF($G39=0,$F39,WORKDAY($F39-1,$G39,JoursNonTravailles)))</f>
        <v/>
      </c>
      <c r="I39" s="25" t="n"/>
      <c r="J39" s="8" t="n"/>
      <c r="K39" s="8" t="n"/>
      <c r="L39" s="27" t="n"/>
      <c r="M39" s="28">
        <f>IF(OR($D39="",$F39="",$G39=""),"",IF($G39=0,IF($Q$1&gt;=$F39,1,0),IF($Q$1&lt;$F39,0,IF($Q$1&gt;=$H39,1,NETWORKDAYS($F39,$Q$1,JoursNonTravailles)/$G39))))</f>
        <v/>
      </c>
      <c r="N39" s="29">
        <f>IF($D39="","",IF($L39&gt;=1,"Terminée",IF($F39="","À planifier",IF(AND($H39&lt;&gt;"",$Q$1&gt;$H39),"En retard",IF(AND($L39=0,$Q$1&gt;$F39),"Démarrage en retard",IF($L39&gt;0,"En cours","À venir"))))))</f>
        <v/>
      </c>
      <c r="O39" s="24">
        <f>IF(OR($D39="",$H39=""),"",IF($K39&lt;&gt;"",IF($K39&gt;=$H39,NETWORKDAYS($H39,$K39,JoursNonTravailles)-1,-(NETWORKDAYS($K39,$H39,JoursNonTravailles)-1)),IF(AND($Q$1&gt;$H39,$L39&lt;1),NETWORKDAYS($H39,$Q$1,JoursNonTravailles)-1,0)))</f>
        <v/>
      </c>
      <c r="P39" s="26">
        <f>IF($D39="","",IF($K39&lt;&gt;"",$K39,IF(OR($F39="",$G39=""),"",IF($J39&lt;&gt;"",IF($G39=0,MAX($J39,$Q$1),WORKDAY(MAX($J39,$Q$1)-1,MAX(1,ROUNDUP($G39*(1-$L39),0)),JoursNonTravailles)),IF($G39=0,MAX($F39,$Q$1,IF(AND(ISNUMBER($I39),$I39&gt;=1,$I39&lt;=60,$I39&lt;&gt;ROW()-4,ISNUMBER(OFFSET($P$4,$I39,0))),WORKDAY(OFFSET($P$4,$I39,0),1,JoursNonTravailles),0)),WORKDAY(MAX($F39,$Q$1,IF(AND(ISNUMBER($I39),$I39&gt;=1,$I39&lt;=60,$I39&lt;&gt;ROW()-4,ISNUMBER(OFFSET($P$4,$I39,0))),WORKDAY(OFFSET($P$4,$I39,0),1,JoursNonTravailles),0))-1,$G39,JoursNonTravailles))))))</f>
        <v/>
      </c>
      <c r="Q39" s="30">
        <f>IF($D39="","",IF(AND($F39&lt;&gt;"",$G39=""),"Durée manquante",IF(AND(ISNUMBER($I39),OR($I39&lt;1,$I39&gt;60,$I39=ROW()-4)),"Prédécesseur invalide",IF(AND(ISNUMBER($I39),$F39&lt;&gt;"",ISNUMBER(OFFSET($H$4,$I39,0)),$F39&lt;OFFSET($H$4,$I39,0)),"Démarre avant la fin de la tâche "&amp;$I39,IF(AND($J39&lt;&gt;"",$K39&lt;&gt;"",$K39&lt;$J39),"Fin réelle avant début réel",IF(AND($L39&gt;=1,$K39=""),"Terminée sans date de fin réelle",IF(AND($L39&gt;0,$L39&lt;1,$J39=""),"Avancement sans date de début réel","OK")))))))</f>
        <v/>
      </c>
      <c r="R39" s="6" t="n"/>
      <c r="S39" s="31" t="n"/>
      <c r="T39" s="31" t="n"/>
      <c r="U39" s="31" t="n"/>
      <c r="V39" s="31" t="n"/>
      <c r="W39" s="31" t="n"/>
      <c r="X39" s="31" t="n"/>
      <c r="Y39" s="31" t="n"/>
      <c r="Z39" s="31" t="n"/>
      <c r="AA39" s="31" t="n"/>
      <c r="AB39" s="31" t="n"/>
      <c r="AC39" s="31" t="n"/>
      <c r="AD39" s="31" t="n"/>
      <c r="AE39" s="31" t="n"/>
      <c r="AF39" s="31" t="n"/>
      <c r="AG39" s="31" t="n"/>
      <c r="AH39" s="31" t="n"/>
      <c r="AI39" s="31" t="n"/>
      <c r="AJ39" s="31" t="n"/>
      <c r="AK39" s="31" t="n"/>
      <c r="AL39" s="31" t="n"/>
      <c r="AM39" s="31" t="n"/>
      <c r="AN39" s="31" t="n"/>
      <c r="AO39" s="31" t="n"/>
      <c r="AP39" s="31" t="n"/>
      <c r="AQ39" s="31" t="n"/>
      <c r="AR39" s="31" t="n"/>
      <c r="AS39" s="31" t="n"/>
      <c r="AT39" s="31" t="n"/>
      <c r="AU39" s="31" t="n"/>
      <c r="AV39" s="31" t="n"/>
    </row>
    <row r="40" ht="15" customHeight="1">
      <c r="A40" s="24">
        <f>ROW()-4</f>
        <v/>
      </c>
      <c r="B40" s="6" t="n"/>
      <c r="C40" s="6" t="n"/>
      <c r="D40" s="6" t="n"/>
      <c r="E40" s="6" t="n"/>
      <c r="F40" s="8" t="n"/>
      <c r="G40" s="25" t="n"/>
      <c r="H40" s="26">
        <f>IF(OR($D40="",$F40="",$G40=""),"",IF($G40=0,$F40,WORKDAY($F40-1,$G40,JoursNonTravailles)))</f>
        <v/>
      </c>
      <c r="I40" s="25" t="n"/>
      <c r="J40" s="8" t="n"/>
      <c r="K40" s="8" t="n"/>
      <c r="L40" s="27" t="n"/>
      <c r="M40" s="28">
        <f>IF(OR($D40="",$F40="",$G40=""),"",IF($G40=0,IF($Q$1&gt;=$F40,1,0),IF($Q$1&lt;$F40,0,IF($Q$1&gt;=$H40,1,NETWORKDAYS($F40,$Q$1,JoursNonTravailles)/$G40))))</f>
        <v/>
      </c>
      <c r="N40" s="29">
        <f>IF($D40="","",IF($L40&gt;=1,"Terminée",IF($F40="","À planifier",IF(AND($H40&lt;&gt;"",$Q$1&gt;$H40),"En retard",IF(AND($L40=0,$Q$1&gt;$F40),"Démarrage en retard",IF($L40&gt;0,"En cours","À venir"))))))</f>
        <v/>
      </c>
      <c r="O40" s="24">
        <f>IF(OR($D40="",$H40=""),"",IF($K40&lt;&gt;"",IF($K40&gt;=$H40,NETWORKDAYS($H40,$K40,JoursNonTravailles)-1,-(NETWORKDAYS($K40,$H40,JoursNonTravailles)-1)),IF(AND($Q$1&gt;$H40,$L40&lt;1),NETWORKDAYS($H40,$Q$1,JoursNonTravailles)-1,0)))</f>
        <v/>
      </c>
      <c r="P40" s="26">
        <f>IF($D40="","",IF($K40&lt;&gt;"",$K40,IF(OR($F40="",$G40=""),"",IF($J40&lt;&gt;"",IF($G40=0,MAX($J40,$Q$1),WORKDAY(MAX($J40,$Q$1)-1,MAX(1,ROUNDUP($G40*(1-$L40),0)),JoursNonTravailles)),IF($G40=0,MAX($F40,$Q$1,IF(AND(ISNUMBER($I40),$I40&gt;=1,$I40&lt;=60,$I40&lt;&gt;ROW()-4,ISNUMBER(OFFSET($P$4,$I40,0))),WORKDAY(OFFSET($P$4,$I40,0),1,JoursNonTravailles),0)),WORKDAY(MAX($F40,$Q$1,IF(AND(ISNUMBER($I40),$I40&gt;=1,$I40&lt;=60,$I40&lt;&gt;ROW()-4,ISNUMBER(OFFSET($P$4,$I40,0))),WORKDAY(OFFSET($P$4,$I40,0),1,JoursNonTravailles),0))-1,$G40,JoursNonTravailles))))))</f>
        <v/>
      </c>
      <c r="Q40" s="30">
        <f>IF($D40="","",IF(AND($F40&lt;&gt;"",$G40=""),"Durée manquante",IF(AND(ISNUMBER($I40),OR($I40&lt;1,$I40&gt;60,$I40=ROW()-4)),"Prédécesseur invalide",IF(AND(ISNUMBER($I40),$F40&lt;&gt;"",ISNUMBER(OFFSET($H$4,$I40,0)),$F40&lt;OFFSET($H$4,$I40,0)),"Démarre avant la fin de la tâche "&amp;$I40,IF(AND($J40&lt;&gt;"",$K40&lt;&gt;"",$K40&lt;$J40),"Fin réelle avant début réel",IF(AND($L40&gt;=1,$K40=""),"Terminée sans date de fin réelle",IF(AND($L40&gt;0,$L40&lt;1,$J40=""),"Avancement sans date de début réel","OK")))))))</f>
        <v/>
      </c>
      <c r="R40" s="6" t="n"/>
      <c r="S40" s="31" t="n"/>
      <c r="T40" s="31" t="n"/>
      <c r="U40" s="31" t="n"/>
      <c r="V40" s="31" t="n"/>
      <c r="W40" s="31" t="n"/>
      <c r="X40" s="31" t="n"/>
      <c r="Y40" s="31" t="n"/>
      <c r="Z40" s="31" t="n"/>
      <c r="AA40" s="31" t="n"/>
      <c r="AB40" s="31" t="n"/>
      <c r="AC40" s="31" t="n"/>
      <c r="AD40" s="31" t="n"/>
      <c r="AE40" s="31" t="n"/>
      <c r="AF40" s="31" t="n"/>
      <c r="AG40" s="31" t="n"/>
      <c r="AH40" s="31" t="n"/>
      <c r="AI40" s="31" t="n"/>
      <c r="AJ40" s="31" t="n"/>
      <c r="AK40" s="31" t="n"/>
      <c r="AL40" s="31" t="n"/>
      <c r="AM40" s="31" t="n"/>
      <c r="AN40" s="31" t="n"/>
      <c r="AO40" s="31" t="n"/>
      <c r="AP40" s="31" t="n"/>
      <c r="AQ40" s="31" t="n"/>
      <c r="AR40" s="31" t="n"/>
      <c r="AS40" s="31" t="n"/>
      <c r="AT40" s="31" t="n"/>
      <c r="AU40" s="31" t="n"/>
      <c r="AV40" s="31" t="n"/>
    </row>
    <row r="41" ht="15" customHeight="1">
      <c r="A41" s="24">
        <f>ROW()-4</f>
        <v/>
      </c>
      <c r="B41" s="6" t="n"/>
      <c r="C41" s="6" t="n"/>
      <c r="D41" s="6" t="n"/>
      <c r="E41" s="6" t="n"/>
      <c r="F41" s="8" t="n"/>
      <c r="G41" s="25" t="n"/>
      <c r="H41" s="26">
        <f>IF(OR($D41="",$F41="",$G41=""),"",IF($G41=0,$F41,WORKDAY($F41-1,$G41,JoursNonTravailles)))</f>
        <v/>
      </c>
      <c r="I41" s="25" t="n"/>
      <c r="J41" s="8" t="n"/>
      <c r="K41" s="8" t="n"/>
      <c r="L41" s="27" t="n"/>
      <c r="M41" s="28">
        <f>IF(OR($D41="",$F41="",$G41=""),"",IF($G41=0,IF($Q$1&gt;=$F41,1,0),IF($Q$1&lt;$F41,0,IF($Q$1&gt;=$H41,1,NETWORKDAYS($F41,$Q$1,JoursNonTravailles)/$G41))))</f>
        <v/>
      </c>
      <c r="N41" s="29">
        <f>IF($D41="","",IF($L41&gt;=1,"Terminée",IF($F41="","À planifier",IF(AND($H41&lt;&gt;"",$Q$1&gt;$H41),"En retard",IF(AND($L41=0,$Q$1&gt;$F41),"Démarrage en retard",IF($L41&gt;0,"En cours","À venir"))))))</f>
        <v/>
      </c>
      <c r="O41" s="24">
        <f>IF(OR($D41="",$H41=""),"",IF($K41&lt;&gt;"",IF($K41&gt;=$H41,NETWORKDAYS($H41,$K41,JoursNonTravailles)-1,-(NETWORKDAYS($K41,$H41,JoursNonTravailles)-1)),IF(AND($Q$1&gt;$H41,$L41&lt;1),NETWORKDAYS($H41,$Q$1,JoursNonTravailles)-1,0)))</f>
        <v/>
      </c>
      <c r="P41" s="26">
        <f>IF($D41="","",IF($K41&lt;&gt;"",$K41,IF(OR($F41="",$G41=""),"",IF($J41&lt;&gt;"",IF($G41=0,MAX($J41,$Q$1),WORKDAY(MAX($J41,$Q$1)-1,MAX(1,ROUNDUP($G41*(1-$L41),0)),JoursNonTravailles)),IF($G41=0,MAX($F41,$Q$1,IF(AND(ISNUMBER($I41),$I41&gt;=1,$I41&lt;=60,$I41&lt;&gt;ROW()-4,ISNUMBER(OFFSET($P$4,$I41,0))),WORKDAY(OFFSET($P$4,$I41,0),1,JoursNonTravailles),0)),WORKDAY(MAX($F41,$Q$1,IF(AND(ISNUMBER($I41),$I41&gt;=1,$I41&lt;=60,$I41&lt;&gt;ROW()-4,ISNUMBER(OFFSET($P$4,$I41,0))),WORKDAY(OFFSET($P$4,$I41,0),1,JoursNonTravailles),0))-1,$G41,JoursNonTravailles))))))</f>
        <v/>
      </c>
      <c r="Q41" s="30">
        <f>IF($D41="","",IF(AND($F41&lt;&gt;"",$G41=""),"Durée manquante",IF(AND(ISNUMBER($I41),OR($I41&lt;1,$I41&gt;60,$I41=ROW()-4)),"Prédécesseur invalide",IF(AND(ISNUMBER($I41),$F41&lt;&gt;"",ISNUMBER(OFFSET($H$4,$I41,0)),$F41&lt;OFFSET($H$4,$I41,0)),"Démarre avant la fin de la tâche "&amp;$I41,IF(AND($J41&lt;&gt;"",$K41&lt;&gt;"",$K41&lt;$J41),"Fin réelle avant début réel",IF(AND($L41&gt;=1,$K41=""),"Terminée sans date de fin réelle",IF(AND($L41&gt;0,$L41&lt;1,$J41=""),"Avancement sans date de début réel","OK")))))))</f>
        <v/>
      </c>
      <c r="R41" s="6" t="n"/>
      <c r="S41" s="31" t="n"/>
      <c r="T41" s="31" t="n"/>
      <c r="U41" s="31" t="n"/>
      <c r="V41" s="31" t="n"/>
      <c r="W41" s="31" t="n"/>
      <c r="X41" s="31" t="n"/>
      <c r="Y41" s="31" t="n"/>
      <c r="Z41" s="31" t="n"/>
      <c r="AA41" s="31" t="n"/>
      <c r="AB41" s="31" t="n"/>
      <c r="AC41" s="31" t="n"/>
      <c r="AD41" s="31" t="n"/>
      <c r="AE41" s="31" t="n"/>
      <c r="AF41" s="31" t="n"/>
      <c r="AG41" s="31" t="n"/>
      <c r="AH41" s="31" t="n"/>
      <c r="AI41" s="31" t="n"/>
      <c r="AJ41" s="31" t="n"/>
      <c r="AK41" s="31" t="n"/>
      <c r="AL41" s="31" t="n"/>
      <c r="AM41" s="31" t="n"/>
      <c r="AN41" s="31" t="n"/>
      <c r="AO41" s="31" t="n"/>
      <c r="AP41" s="31" t="n"/>
      <c r="AQ41" s="31" t="n"/>
      <c r="AR41" s="31" t="n"/>
      <c r="AS41" s="31" t="n"/>
      <c r="AT41" s="31" t="n"/>
      <c r="AU41" s="31" t="n"/>
      <c r="AV41" s="31" t="n"/>
    </row>
    <row r="42" ht="15" customHeight="1">
      <c r="A42" s="24">
        <f>ROW()-4</f>
        <v/>
      </c>
      <c r="B42" s="6" t="n"/>
      <c r="C42" s="6" t="n"/>
      <c r="D42" s="6" t="n"/>
      <c r="E42" s="6" t="n"/>
      <c r="F42" s="8" t="n"/>
      <c r="G42" s="25" t="n"/>
      <c r="H42" s="26">
        <f>IF(OR($D42="",$F42="",$G42=""),"",IF($G42=0,$F42,WORKDAY($F42-1,$G42,JoursNonTravailles)))</f>
        <v/>
      </c>
      <c r="I42" s="25" t="n"/>
      <c r="J42" s="8" t="n"/>
      <c r="K42" s="8" t="n"/>
      <c r="L42" s="27" t="n"/>
      <c r="M42" s="28">
        <f>IF(OR($D42="",$F42="",$G42=""),"",IF($G42=0,IF($Q$1&gt;=$F42,1,0),IF($Q$1&lt;$F42,0,IF($Q$1&gt;=$H42,1,NETWORKDAYS($F42,$Q$1,JoursNonTravailles)/$G42))))</f>
        <v/>
      </c>
      <c r="N42" s="29">
        <f>IF($D42="","",IF($L42&gt;=1,"Terminée",IF($F42="","À planifier",IF(AND($H42&lt;&gt;"",$Q$1&gt;$H42),"En retard",IF(AND($L42=0,$Q$1&gt;$F42),"Démarrage en retard",IF($L42&gt;0,"En cours","À venir"))))))</f>
        <v/>
      </c>
      <c r="O42" s="24">
        <f>IF(OR($D42="",$H42=""),"",IF($K42&lt;&gt;"",IF($K42&gt;=$H42,NETWORKDAYS($H42,$K42,JoursNonTravailles)-1,-(NETWORKDAYS($K42,$H42,JoursNonTravailles)-1)),IF(AND($Q$1&gt;$H42,$L42&lt;1),NETWORKDAYS($H42,$Q$1,JoursNonTravailles)-1,0)))</f>
        <v/>
      </c>
      <c r="P42" s="26">
        <f>IF($D42="","",IF($K42&lt;&gt;"",$K42,IF(OR($F42="",$G42=""),"",IF($J42&lt;&gt;"",IF($G42=0,MAX($J42,$Q$1),WORKDAY(MAX($J42,$Q$1)-1,MAX(1,ROUNDUP($G42*(1-$L42),0)),JoursNonTravailles)),IF($G42=0,MAX($F42,$Q$1,IF(AND(ISNUMBER($I42),$I42&gt;=1,$I42&lt;=60,$I42&lt;&gt;ROW()-4,ISNUMBER(OFFSET($P$4,$I42,0))),WORKDAY(OFFSET($P$4,$I42,0),1,JoursNonTravailles),0)),WORKDAY(MAX($F42,$Q$1,IF(AND(ISNUMBER($I42),$I42&gt;=1,$I42&lt;=60,$I42&lt;&gt;ROW()-4,ISNUMBER(OFFSET($P$4,$I42,0))),WORKDAY(OFFSET($P$4,$I42,0),1,JoursNonTravailles),0))-1,$G42,JoursNonTravailles))))))</f>
        <v/>
      </c>
      <c r="Q42" s="30">
        <f>IF($D42="","",IF(AND($F42&lt;&gt;"",$G42=""),"Durée manquante",IF(AND(ISNUMBER($I42),OR($I42&lt;1,$I42&gt;60,$I42=ROW()-4)),"Prédécesseur invalide",IF(AND(ISNUMBER($I42),$F42&lt;&gt;"",ISNUMBER(OFFSET($H$4,$I42,0)),$F42&lt;OFFSET($H$4,$I42,0)),"Démarre avant la fin de la tâche "&amp;$I42,IF(AND($J42&lt;&gt;"",$K42&lt;&gt;"",$K42&lt;$J42),"Fin réelle avant début réel",IF(AND($L42&gt;=1,$K42=""),"Terminée sans date de fin réelle",IF(AND($L42&gt;0,$L42&lt;1,$J42=""),"Avancement sans date de début réel","OK")))))))</f>
        <v/>
      </c>
      <c r="R42" s="6" t="n"/>
      <c r="S42" s="31" t="n"/>
      <c r="T42" s="31" t="n"/>
      <c r="U42" s="31" t="n"/>
      <c r="V42" s="31" t="n"/>
      <c r="W42" s="31" t="n"/>
      <c r="X42" s="31" t="n"/>
      <c r="Y42" s="31" t="n"/>
      <c r="Z42" s="31" t="n"/>
      <c r="AA42" s="31" t="n"/>
      <c r="AB42" s="31" t="n"/>
      <c r="AC42" s="31" t="n"/>
      <c r="AD42" s="31" t="n"/>
      <c r="AE42" s="31" t="n"/>
      <c r="AF42" s="31" t="n"/>
      <c r="AG42" s="31" t="n"/>
      <c r="AH42" s="31" t="n"/>
      <c r="AI42" s="31" t="n"/>
      <c r="AJ42" s="31" t="n"/>
      <c r="AK42" s="31" t="n"/>
      <c r="AL42" s="31" t="n"/>
      <c r="AM42" s="31" t="n"/>
      <c r="AN42" s="31" t="n"/>
      <c r="AO42" s="31" t="n"/>
      <c r="AP42" s="31" t="n"/>
      <c r="AQ42" s="31" t="n"/>
      <c r="AR42" s="31" t="n"/>
      <c r="AS42" s="31" t="n"/>
      <c r="AT42" s="31" t="n"/>
      <c r="AU42" s="31" t="n"/>
      <c r="AV42" s="31" t="n"/>
    </row>
    <row r="43" ht="15" customHeight="1">
      <c r="A43" s="24">
        <f>ROW()-4</f>
        <v/>
      </c>
      <c r="B43" s="6" t="n"/>
      <c r="C43" s="6" t="n"/>
      <c r="D43" s="6" t="n"/>
      <c r="E43" s="6" t="n"/>
      <c r="F43" s="8" t="n"/>
      <c r="G43" s="25" t="n"/>
      <c r="H43" s="26">
        <f>IF(OR($D43="",$F43="",$G43=""),"",IF($G43=0,$F43,WORKDAY($F43-1,$G43,JoursNonTravailles)))</f>
        <v/>
      </c>
      <c r="I43" s="25" t="n"/>
      <c r="J43" s="8" t="n"/>
      <c r="K43" s="8" t="n"/>
      <c r="L43" s="27" t="n"/>
      <c r="M43" s="28">
        <f>IF(OR($D43="",$F43="",$G43=""),"",IF($G43=0,IF($Q$1&gt;=$F43,1,0),IF($Q$1&lt;$F43,0,IF($Q$1&gt;=$H43,1,NETWORKDAYS($F43,$Q$1,JoursNonTravailles)/$G43))))</f>
        <v/>
      </c>
      <c r="N43" s="29">
        <f>IF($D43="","",IF($L43&gt;=1,"Terminée",IF($F43="","À planifier",IF(AND($H43&lt;&gt;"",$Q$1&gt;$H43),"En retard",IF(AND($L43=0,$Q$1&gt;$F43),"Démarrage en retard",IF($L43&gt;0,"En cours","À venir"))))))</f>
        <v/>
      </c>
      <c r="O43" s="24">
        <f>IF(OR($D43="",$H43=""),"",IF($K43&lt;&gt;"",IF($K43&gt;=$H43,NETWORKDAYS($H43,$K43,JoursNonTravailles)-1,-(NETWORKDAYS($K43,$H43,JoursNonTravailles)-1)),IF(AND($Q$1&gt;$H43,$L43&lt;1),NETWORKDAYS($H43,$Q$1,JoursNonTravailles)-1,0)))</f>
        <v/>
      </c>
      <c r="P43" s="26">
        <f>IF($D43="","",IF($K43&lt;&gt;"",$K43,IF(OR($F43="",$G43=""),"",IF($J43&lt;&gt;"",IF($G43=0,MAX($J43,$Q$1),WORKDAY(MAX($J43,$Q$1)-1,MAX(1,ROUNDUP($G43*(1-$L43),0)),JoursNonTravailles)),IF($G43=0,MAX($F43,$Q$1,IF(AND(ISNUMBER($I43),$I43&gt;=1,$I43&lt;=60,$I43&lt;&gt;ROW()-4,ISNUMBER(OFFSET($P$4,$I43,0))),WORKDAY(OFFSET($P$4,$I43,0),1,JoursNonTravailles),0)),WORKDAY(MAX($F43,$Q$1,IF(AND(ISNUMBER($I43),$I43&gt;=1,$I43&lt;=60,$I43&lt;&gt;ROW()-4,ISNUMBER(OFFSET($P$4,$I43,0))),WORKDAY(OFFSET($P$4,$I43,0),1,JoursNonTravailles),0))-1,$G43,JoursNonTravailles))))))</f>
        <v/>
      </c>
      <c r="Q43" s="30">
        <f>IF($D43="","",IF(AND($F43&lt;&gt;"",$G43=""),"Durée manquante",IF(AND(ISNUMBER($I43),OR($I43&lt;1,$I43&gt;60,$I43=ROW()-4)),"Prédécesseur invalide",IF(AND(ISNUMBER($I43),$F43&lt;&gt;"",ISNUMBER(OFFSET($H$4,$I43,0)),$F43&lt;OFFSET($H$4,$I43,0)),"Démarre avant la fin de la tâche "&amp;$I43,IF(AND($J43&lt;&gt;"",$K43&lt;&gt;"",$K43&lt;$J43),"Fin réelle avant début réel",IF(AND($L43&gt;=1,$K43=""),"Terminée sans date de fin réelle",IF(AND($L43&gt;0,$L43&lt;1,$J43=""),"Avancement sans date de début réel","OK")))))))</f>
        <v/>
      </c>
      <c r="R43" s="6" t="n"/>
      <c r="S43" s="31" t="n"/>
      <c r="T43" s="31" t="n"/>
      <c r="U43" s="31" t="n"/>
      <c r="V43" s="31" t="n"/>
      <c r="W43" s="31" t="n"/>
      <c r="X43" s="31" t="n"/>
      <c r="Y43" s="31" t="n"/>
      <c r="Z43" s="31" t="n"/>
      <c r="AA43" s="31" t="n"/>
      <c r="AB43" s="31" t="n"/>
      <c r="AC43" s="31" t="n"/>
      <c r="AD43" s="31" t="n"/>
      <c r="AE43" s="31" t="n"/>
      <c r="AF43" s="31" t="n"/>
      <c r="AG43" s="31" t="n"/>
      <c r="AH43" s="31" t="n"/>
      <c r="AI43" s="31" t="n"/>
      <c r="AJ43" s="31" t="n"/>
      <c r="AK43" s="31" t="n"/>
      <c r="AL43" s="31" t="n"/>
      <c r="AM43" s="31" t="n"/>
      <c r="AN43" s="31" t="n"/>
      <c r="AO43" s="31" t="n"/>
      <c r="AP43" s="31" t="n"/>
      <c r="AQ43" s="31" t="n"/>
      <c r="AR43" s="31" t="n"/>
      <c r="AS43" s="31" t="n"/>
      <c r="AT43" s="31" t="n"/>
      <c r="AU43" s="31" t="n"/>
      <c r="AV43" s="31" t="n"/>
    </row>
    <row r="44" ht="15" customHeight="1">
      <c r="A44" s="24">
        <f>ROW()-4</f>
        <v/>
      </c>
      <c r="B44" s="6" t="n"/>
      <c r="C44" s="6" t="n"/>
      <c r="D44" s="6" t="n"/>
      <c r="E44" s="6" t="n"/>
      <c r="F44" s="8" t="n"/>
      <c r="G44" s="25" t="n"/>
      <c r="H44" s="26">
        <f>IF(OR($D44="",$F44="",$G44=""),"",IF($G44=0,$F44,WORKDAY($F44-1,$G44,JoursNonTravailles)))</f>
        <v/>
      </c>
      <c r="I44" s="25" t="n"/>
      <c r="J44" s="8" t="n"/>
      <c r="K44" s="8" t="n"/>
      <c r="L44" s="27" t="n"/>
      <c r="M44" s="28">
        <f>IF(OR($D44="",$F44="",$G44=""),"",IF($G44=0,IF($Q$1&gt;=$F44,1,0),IF($Q$1&lt;$F44,0,IF($Q$1&gt;=$H44,1,NETWORKDAYS($F44,$Q$1,JoursNonTravailles)/$G44))))</f>
        <v/>
      </c>
      <c r="N44" s="29">
        <f>IF($D44="","",IF($L44&gt;=1,"Terminée",IF($F44="","À planifier",IF(AND($H44&lt;&gt;"",$Q$1&gt;$H44),"En retard",IF(AND($L44=0,$Q$1&gt;$F44),"Démarrage en retard",IF($L44&gt;0,"En cours","À venir"))))))</f>
        <v/>
      </c>
      <c r="O44" s="24">
        <f>IF(OR($D44="",$H44=""),"",IF($K44&lt;&gt;"",IF($K44&gt;=$H44,NETWORKDAYS($H44,$K44,JoursNonTravailles)-1,-(NETWORKDAYS($K44,$H44,JoursNonTravailles)-1)),IF(AND($Q$1&gt;$H44,$L44&lt;1),NETWORKDAYS($H44,$Q$1,JoursNonTravailles)-1,0)))</f>
        <v/>
      </c>
      <c r="P44" s="26">
        <f>IF($D44="","",IF($K44&lt;&gt;"",$K44,IF(OR($F44="",$G44=""),"",IF($J44&lt;&gt;"",IF($G44=0,MAX($J44,$Q$1),WORKDAY(MAX($J44,$Q$1)-1,MAX(1,ROUNDUP($G44*(1-$L44),0)),JoursNonTravailles)),IF($G44=0,MAX($F44,$Q$1,IF(AND(ISNUMBER($I44),$I44&gt;=1,$I44&lt;=60,$I44&lt;&gt;ROW()-4,ISNUMBER(OFFSET($P$4,$I44,0))),WORKDAY(OFFSET($P$4,$I44,0),1,JoursNonTravailles),0)),WORKDAY(MAX($F44,$Q$1,IF(AND(ISNUMBER($I44),$I44&gt;=1,$I44&lt;=60,$I44&lt;&gt;ROW()-4,ISNUMBER(OFFSET($P$4,$I44,0))),WORKDAY(OFFSET($P$4,$I44,0),1,JoursNonTravailles),0))-1,$G44,JoursNonTravailles))))))</f>
        <v/>
      </c>
      <c r="Q44" s="30">
        <f>IF($D44="","",IF(AND($F44&lt;&gt;"",$G44=""),"Durée manquante",IF(AND(ISNUMBER($I44),OR($I44&lt;1,$I44&gt;60,$I44=ROW()-4)),"Prédécesseur invalide",IF(AND(ISNUMBER($I44),$F44&lt;&gt;"",ISNUMBER(OFFSET($H$4,$I44,0)),$F44&lt;OFFSET($H$4,$I44,0)),"Démarre avant la fin de la tâche "&amp;$I44,IF(AND($J44&lt;&gt;"",$K44&lt;&gt;"",$K44&lt;$J44),"Fin réelle avant début réel",IF(AND($L44&gt;=1,$K44=""),"Terminée sans date de fin réelle",IF(AND($L44&gt;0,$L44&lt;1,$J44=""),"Avancement sans date de début réel","OK")))))))</f>
        <v/>
      </c>
      <c r="R44" s="6" t="n"/>
      <c r="S44" s="31" t="n"/>
      <c r="T44" s="31" t="n"/>
      <c r="U44" s="31" t="n"/>
      <c r="V44" s="31" t="n"/>
      <c r="W44" s="31" t="n"/>
      <c r="X44" s="31" t="n"/>
      <c r="Y44" s="31" t="n"/>
      <c r="Z44" s="31" t="n"/>
      <c r="AA44" s="31" t="n"/>
      <c r="AB44" s="31" t="n"/>
      <c r="AC44" s="31" t="n"/>
      <c r="AD44" s="31" t="n"/>
      <c r="AE44" s="31" t="n"/>
      <c r="AF44" s="31" t="n"/>
      <c r="AG44" s="31" t="n"/>
      <c r="AH44" s="31" t="n"/>
      <c r="AI44" s="31" t="n"/>
      <c r="AJ44" s="31" t="n"/>
      <c r="AK44" s="31" t="n"/>
      <c r="AL44" s="31" t="n"/>
      <c r="AM44" s="31" t="n"/>
      <c r="AN44" s="31" t="n"/>
      <c r="AO44" s="31" t="n"/>
      <c r="AP44" s="31" t="n"/>
      <c r="AQ44" s="31" t="n"/>
      <c r="AR44" s="31" t="n"/>
      <c r="AS44" s="31" t="n"/>
      <c r="AT44" s="31" t="n"/>
      <c r="AU44" s="31" t="n"/>
      <c r="AV44" s="31" t="n"/>
    </row>
    <row r="45" ht="15" customHeight="1">
      <c r="A45" s="24">
        <f>ROW()-4</f>
        <v/>
      </c>
      <c r="B45" s="6" t="n"/>
      <c r="C45" s="6" t="n"/>
      <c r="D45" s="6" t="n"/>
      <c r="E45" s="6" t="n"/>
      <c r="F45" s="8" t="n"/>
      <c r="G45" s="25" t="n"/>
      <c r="H45" s="26">
        <f>IF(OR($D45="",$F45="",$G45=""),"",IF($G45=0,$F45,WORKDAY($F45-1,$G45,JoursNonTravailles)))</f>
        <v/>
      </c>
      <c r="I45" s="25" t="n"/>
      <c r="J45" s="8" t="n"/>
      <c r="K45" s="8" t="n"/>
      <c r="L45" s="27" t="n"/>
      <c r="M45" s="28">
        <f>IF(OR($D45="",$F45="",$G45=""),"",IF($G45=0,IF($Q$1&gt;=$F45,1,0),IF($Q$1&lt;$F45,0,IF($Q$1&gt;=$H45,1,NETWORKDAYS($F45,$Q$1,JoursNonTravailles)/$G45))))</f>
        <v/>
      </c>
      <c r="N45" s="29">
        <f>IF($D45="","",IF($L45&gt;=1,"Terminée",IF($F45="","À planifier",IF(AND($H45&lt;&gt;"",$Q$1&gt;$H45),"En retard",IF(AND($L45=0,$Q$1&gt;$F45),"Démarrage en retard",IF($L45&gt;0,"En cours","À venir"))))))</f>
        <v/>
      </c>
      <c r="O45" s="24">
        <f>IF(OR($D45="",$H45=""),"",IF($K45&lt;&gt;"",IF($K45&gt;=$H45,NETWORKDAYS($H45,$K45,JoursNonTravailles)-1,-(NETWORKDAYS($K45,$H45,JoursNonTravailles)-1)),IF(AND($Q$1&gt;$H45,$L45&lt;1),NETWORKDAYS($H45,$Q$1,JoursNonTravailles)-1,0)))</f>
        <v/>
      </c>
      <c r="P45" s="26">
        <f>IF($D45="","",IF($K45&lt;&gt;"",$K45,IF(OR($F45="",$G45=""),"",IF($J45&lt;&gt;"",IF($G45=0,MAX($J45,$Q$1),WORKDAY(MAX($J45,$Q$1)-1,MAX(1,ROUNDUP($G45*(1-$L45),0)),JoursNonTravailles)),IF($G45=0,MAX($F45,$Q$1,IF(AND(ISNUMBER($I45),$I45&gt;=1,$I45&lt;=60,$I45&lt;&gt;ROW()-4,ISNUMBER(OFFSET($P$4,$I45,0))),WORKDAY(OFFSET($P$4,$I45,0),1,JoursNonTravailles),0)),WORKDAY(MAX($F45,$Q$1,IF(AND(ISNUMBER($I45),$I45&gt;=1,$I45&lt;=60,$I45&lt;&gt;ROW()-4,ISNUMBER(OFFSET($P$4,$I45,0))),WORKDAY(OFFSET($P$4,$I45,0),1,JoursNonTravailles),0))-1,$G45,JoursNonTravailles))))))</f>
        <v/>
      </c>
      <c r="Q45" s="30">
        <f>IF($D45="","",IF(AND($F45&lt;&gt;"",$G45=""),"Durée manquante",IF(AND(ISNUMBER($I45),OR($I45&lt;1,$I45&gt;60,$I45=ROW()-4)),"Prédécesseur invalide",IF(AND(ISNUMBER($I45),$F45&lt;&gt;"",ISNUMBER(OFFSET($H$4,$I45,0)),$F45&lt;OFFSET($H$4,$I45,0)),"Démarre avant la fin de la tâche "&amp;$I45,IF(AND($J45&lt;&gt;"",$K45&lt;&gt;"",$K45&lt;$J45),"Fin réelle avant début réel",IF(AND($L45&gt;=1,$K45=""),"Terminée sans date de fin réelle",IF(AND($L45&gt;0,$L45&lt;1,$J45=""),"Avancement sans date de début réel","OK")))))))</f>
        <v/>
      </c>
      <c r="R45" s="6" t="n"/>
      <c r="S45" s="31" t="n"/>
      <c r="T45" s="31" t="n"/>
      <c r="U45" s="31" t="n"/>
      <c r="V45" s="31" t="n"/>
      <c r="W45" s="31" t="n"/>
      <c r="X45" s="31" t="n"/>
      <c r="Y45" s="31" t="n"/>
      <c r="Z45" s="31" t="n"/>
      <c r="AA45" s="31" t="n"/>
      <c r="AB45" s="31" t="n"/>
      <c r="AC45" s="31" t="n"/>
      <c r="AD45" s="31" t="n"/>
      <c r="AE45" s="31" t="n"/>
      <c r="AF45" s="31" t="n"/>
      <c r="AG45" s="31" t="n"/>
      <c r="AH45" s="31" t="n"/>
      <c r="AI45" s="31" t="n"/>
      <c r="AJ45" s="31" t="n"/>
      <c r="AK45" s="31" t="n"/>
      <c r="AL45" s="31" t="n"/>
      <c r="AM45" s="31" t="n"/>
      <c r="AN45" s="31" t="n"/>
      <c r="AO45" s="31" t="n"/>
      <c r="AP45" s="31" t="n"/>
      <c r="AQ45" s="31" t="n"/>
      <c r="AR45" s="31" t="n"/>
      <c r="AS45" s="31" t="n"/>
      <c r="AT45" s="31" t="n"/>
      <c r="AU45" s="31" t="n"/>
      <c r="AV45" s="31" t="n"/>
    </row>
    <row r="46" ht="15" customHeight="1">
      <c r="A46" s="24">
        <f>ROW()-4</f>
        <v/>
      </c>
      <c r="B46" s="6" t="n"/>
      <c r="C46" s="6" t="n"/>
      <c r="D46" s="6" t="n"/>
      <c r="E46" s="6" t="n"/>
      <c r="F46" s="8" t="n"/>
      <c r="G46" s="25" t="n"/>
      <c r="H46" s="26">
        <f>IF(OR($D46="",$F46="",$G46=""),"",IF($G46=0,$F46,WORKDAY($F46-1,$G46,JoursNonTravailles)))</f>
        <v/>
      </c>
      <c r="I46" s="25" t="n"/>
      <c r="J46" s="8" t="n"/>
      <c r="K46" s="8" t="n"/>
      <c r="L46" s="27" t="n"/>
      <c r="M46" s="28">
        <f>IF(OR($D46="",$F46="",$G46=""),"",IF($G46=0,IF($Q$1&gt;=$F46,1,0),IF($Q$1&lt;$F46,0,IF($Q$1&gt;=$H46,1,NETWORKDAYS($F46,$Q$1,JoursNonTravailles)/$G46))))</f>
        <v/>
      </c>
      <c r="N46" s="29">
        <f>IF($D46="","",IF($L46&gt;=1,"Terminée",IF($F46="","À planifier",IF(AND($H46&lt;&gt;"",$Q$1&gt;$H46),"En retard",IF(AND($L46=0,$Q$1&gt;$F46),"Démarrage en retard",IF($L46&gt;0,"En cours","À venir"))))))</f>
        <v/>
      </c>
      <c r="O46" s="24">
        <f>IF(OR($D46="",$H46=""),"",IF($K46&lt;&gt;"",IF($K46&gt;=$H46,NETWORKDAYS($H46,$K46,JoursNonTravailles)-1,-(NETWORKDAYS($K46,$H46,JoursNonTravailles)-1)),IF(AND($Q$1&gt;$H46,$L46&lt;1),NETWORKDAYS($H46,$Q$1,JoursNonTravailles)-1,0)))</f>
        <v/>
      </c>
      <c r="P46" s="26">
        <f>IF($D46="","",IF($K46&lt;&gt;"",$K46,IF(OR($F46="",$G46=""),"",IF($J46&lt;&gt;"",IF($G46=0,MAX($J46,$Q$1),WORKDAY(MAX($J46,$Q$1)-1,MAX(1,ROUNDUP($G46*(1-$L46),0)),JoursNonTravailles)),IF($G46=0,MAX($F46,$Q$1,IF(AND(ISNUMBER($I46),$I46&gt;=1,$I46&lt;=60,$I46&lt;&gt;ROW()-4,ISNUMBER(OFFSET($P$4,$I46,0))),WORKDAY(OFFSET($P$4,$I46,0),1,JoursNonTravailles),0)),WORKDAY(MAX($F46,$Q$1,IF(AND(ISNUMBER($I46),$I46&gt;=1,$I46&lt;=60,$I46&lt;&gt;ROW()-4,ISNUMBER(OFFSET($P$4,$I46,0))),WORKDAY(OFFSET($P$4,$I46,0),1,JoursNonTravailles),0))-1,$G46,JoursNonTravailles))))))</f>
        <v/>
      </c>
      <c r="Q46" s="30">
        <f>IF($D46="","",IF(AND($F46&lt;&gt;"",$G46=""),"Durée manquante",IF(AND(ISNUMBER($I46),OR($I46&lt;1,$I46&gt;60,$I46=ROW()-4)),"Prédécesseur invalide",IF(AND(ISNUMBER($I46),$F46&lt;&gt;"",ISNUMBER(OFFSET($H$4,$I46,0)),$F46&lt;OFFSET($H$4,$I46,0)),"Démarre avant la fin de la tâche "&amp;$I46,IF(AND($J46&lt;&gt;"",$K46&lt;&gt;"",$K46&lt;$J46),"Fin réelle avant début réel",IF(AND($L46&gt;=1,$K46=""),"Terminée sans date de fin réelle",IF(AND($L46&gt;0,$L46&lt;1,$J46=""),"Avancement sans date de début réel","OK")))))))</f>
        <v/>
      </c>
      <c r="R46" s="6" t="n"/>
      <c r="S46" s="31" t="n"/>
      <c r="T46" s="31" t="n"/>
      <c r="U46" s="31" t="n"/>
      <c r="V46" s="31" t="n"/>
      <c r="W46" s="31" t="n"/>
      <c r="X46" s="31" t="n"/>
      <c r="Y46" s="31" t="n"/>
      <c r="Z46" s="31" t="n"/>
      <c r="AA46" s="31" t="n"/>
      <c r="AB46" s="31" t="n"/>
      <c r="AC46" s="31" t="n"/>
      <c r="AD46" s="31" t="n"/>
      <c r="AE46" s="31" t="n"/>
      <c r="AF46" s="31" t="n"/>
      <c r="AG46" s="31" t="n"/>
      <c r="AH46" s="31" t="n"/>
      <c r="AI46" s="31" t="n"/>
      <c r="AJ46" s="31" t="n"/>
      <c r="AK46" s="31" t="n"/>
      <c r="AL46" s="31" t="n"/>
      <c r="AM46" s="31" t="n"/>
      <c r="AN46" s="31" t="n"/>
      <c r="AO46" s="31" t="n"/>
      <c r="AP46" s="31" t="n"/>
      <c r="AQ46" s="31" t="n"/>
      <c r="AR46" s="31" t="n"/>
      <c r="AS46" s="31" t="n"/>
      <c r="AT46" s="31" t="n"/>
      <c r="AU46" s="31" t="n"/>
      <c r="AV46" s="31" t="n"/>
    </row>
    <row r="47" ht="15" customHeight="1">
      <c r="A47" s="24">
        <f>ROW()-4</f>
        <v/>
      </c>
      <c r="B47" s="6" t="n"/>
      <c r="C47" s="6" t="n"/>
      <c r="D47" s="6" t="n"/>
      <c r="E47" s="6" t="n"/>
      <c r="F47" s="8" t="n"/>
      <c r="G47" s="25" t="n"/>
      <c r="H47" s="26">
        <f>IF(OR($D47="",$F47="",$G47=""),"",IF($G47=0,$F47,WORKDAY($F47-1,$G47,JoursNonTravailles)))</f>
        <v/>
      </c>
      <c r="I47" s="25" t="n"/>
      <c r="J47" s="8" t="n"/>
      <c r="K47" s="8" t="n"/>
      <c r="L47" s="27" t="n"/>
      <c r="M47" s="28">
        <f>IF(OR($D47="",$F47="",$G47=""),"",IF($G47=0,IF($Q$1&gt;=$F47,1,0),IF($Q$1&lt;$F47,0,IF($Q$1&gt;=$H47,1,NETWORKDAYS($F47,$Q$1,JoursNonTravailles)/$G47))))</f>
        <v/>
      </c>
      <c r="N47" s="29">
        <f>IF($D47="","",IF($L47&gt;=1,"Terminée",IF($F47="","À planifier",IF(AND($H47&lt;&gt;"",$Q$1&gt;$H47),"En retard",IF(AND($L47=0,$Q$1&gt;$F47),"Démarrage en retard",IF($L47&gt;0,"En cours","À venir"))))))</f>
        <v/>
      </c>
      <c r="O47" s="24">
        <f>IF(OR($D47="",$H47=""),"",IF($K47&lt;&gt;"",IF($K47&gt;=$H47,NETWORKDAYS($H47,$K47,JoursNonTravailles)-1,-(NETWORKDAYS($K47,$H47,JoursNonTravailles)-1)),IF(AND($Q$1&gt;$H47,$L47&lt;1),NETWORKDAYS($H47,$Q$1,JoursNonTravailles)-1,0)))</f>
        <v/>
      </c>
      <c r="P47" s="26">
        <f>IF($D47="","",IF($K47&lt;&gt;"",$K47,IF(OR($F47="",$G47=""),"",IF($J47&lt;&gt;"",IF($G47=0,MAX($J47,$Q$1),WORKDAY(MAX($J47,$Q$1)-1,MAX(1,ROUNDUP($G47*(1-$L47),0)),JoursNonTravailles)),IF($G47=0,MAX($F47,$Q$1,IF(AND(ISNUMBER($I47),$I47&gt;=1,$I47&lt;=60,$I47&lt;&gt;ROW()-4,ISNUMBER(OFFSET($P$4,$I47,0))),WORKDAY(OFFSET($P$4,$I47,0),1,JoursNonTravailles),0)),WORKDAY(MAX($F47,$Q$1,IF(AND(ISNUMBER($I47),$I47&gt;=1,$I47&lt;=60,$I47&lt;&gt;ROW()-4,ISNUMBER(OFFSET($P$4,$I47,0))),WORKDAY(OFFSET($P$4,$I47,0),1,JoursNonTravailles),0))-1,$G47,JoursNonTravailles))))))</f>
        <v/>
      </c>
      <c r="Q47" s="30">
        <f>IF($D47="","",IF(AND($F47&lt;&gt;"",$G47=""),"Durée manquante",IF(AND(ISNUMBER($I47),OR($I47&lt;1,$I47&gt;60,$I47=ROW()-4)),"Prédécesseur invalide",IF(AND(ISNUMBER($I47),$F47&lt;&gt;"",ISNUMBER(OFFSET($H$4,$I47,0)),$F47&lt;OFFSET($H$4,$I47,0)),"Démarre avant la fin de la tâche "&amp;$I47,IF(AND($J47&lt;&gt;"",$K47&lt;&gt;"",$K47&lt;$J47),"Fin réelle avant début réel",IF(AND($L47&gt;=1,$K47=""),"Terminée sans date de fin réelle",IF(AND($L47&gt;0,$L47&lt;1,$J47=""),"Avancement sans date de début réel","OK")))))))</f>
        <v/>
      </c>
      <c r="R47" s="6" t="n"/>
      <c r="S47" s="31" t="n"/>
      <c r="T47" s="31" t="n"/>
      <c r="U47" s="31" t="n"/>
      <c r="V47" s="31" t="n"/>
      <c r="W47" s="31" t="n"/>
      <c r="X47" s="31" t="n"/>
      <c r="Y47" s="31" t="n"/>
      <c r="Z47" s="31" t="n"/>
      <c r="AA47" s="31" t="n"/>
      <c r="AB47" s="31" t="n"/>
      <c r="AC47" s="31" t="n"/>
      <c r="AD47" s="31" t="n"/>
      <c r="AE47" s="31" t="n"/>
      <c r="AF47" s="31" t="n"/>
      <c r="AG47" s="31" t="n"/>
      <c r="AH47" s="31" t="n"/>
      <c r="AI47" s="31" t="n"/>
      <c r="AJ47" s="31" t="n"/>
      <c r="AK47" s="31" t="n"/>
      <c r="AL47" s="31" t="n"/>
      <c r="AM47" s="31" t="n"/>
      <c r="AN47" s="31" t="n"/>
      <c r="AO47" s="31" t="n"/>
      <c r="AP47" s="31" t="n"/>
      <c r="AQ47" s="31" t="n"/>
      <c r="AR47" s="31" t="n"/>
      <c r="AS47" s="31" t="n"/>
      <c r="AT47" s="31" t="n"/>
      <c r="AU47" s="31" t="n"/>
      <c r="AV47" s="31" t="n"/>
    </row>
    <row r="48" ht="15" customHeight="1">
      <c r="A48" s="24">
        <f>ROW()-4</f>
        <v/>
      </c>
      <c r="B48" s="6" t="n"/>
      <c r="C48" s="6" t="n"/>
      <c r="D48" s="6" t="n"/>
      <c r="E48" s="6" t="n"/>
      <c r="F48" s="8" t="n"/>
      <c r="G48" s="25" t="n"/>
      <c r="H48" s="26">
        <f>IF(OR($D48="",$F48="",$G48=""),"",IF($G48=0,$F48,WORKDAY($F48-1,$G48,JoursNonTravailles)))</f>
        <v/>
      </c>
      <c r="I48" s="25" t="n"/>
      <c r="J48" s="8" t="n"/>
      <c r="K48" s="8" t="n"/>
      <c r="L48" s="27" t="n"/>
      <c r="M48" s="28">
        <f>IF(OR($D48="",$F48="",$G48=""),"",IF($G48=0,IF($Q$1&gt;=$F48,1,0),IF($Q$1&lt;$F48,0,IF($Q$1&gt;=$H48,1,NETWORKDAYS($F48,$Q$1,JoursNonTravailles)/$G48))))</f>
        <v/>
      </c>
      <c r="N48" s="29">
        <f>IF($D48="","",IF($L48&gt;=1,"Terminée",IF($F48="","À planifier",IF(AND($H48&lt;&gt;"",$Q$1&gt;$H48),"En retard",IF(AND($L48=0,$Q$1&gt;$F48),"Démarrage en retard",IF($L48&gt;0,"En cours","À venir"))))))</f>
        <v/>
      </c>
      <c r="O48" s="24">
        <f>IF(OR($D48="",$H48=""),"",IF($K48&lt;&gt;"",IF($K48&gt;=$H48,NETWORKDAYS($H48,$K48,JoursNonTravailles)-1,-(NETWORKDAYS($K48,$H48,JoursNonTravailles)-1)),IF(AND($Q$1&gt;$H48,$L48&lt;1),NETWORKDAYS($H48,$Q$1,JoursNonTravailles)-1,0)))</f>
        <v/>
      </c>
      <c r="P48" s="26">
        <f>IF($D48="","",IF($K48&lt;&gt;"",$K48,IF(OR($F48="",$G48=""),"",IF($J48&lt;&gt;"",IF($G48=0,MAX($J48,$Q$1),WORKDAY(MAX($J48,$Q$1)-1,MAX(1,ROUNDUP($G48*(1-$L48),0)),JoursNonTravailles)),IF($G48=0,MAX($F48,$Q$1,IF(AND(ISNUMBER($I48),$I48&gt;=1,$I48&lt;=60,$I48&lt;&gt;ROW()-4,ISNUMBER(OFFSET($P$4,$I48,0))),WORKDAY(OFFSET($P$4,$I48,0),1,JoursNonTravailles),0)),WORKDAY(MAX($F48,$Q$1,IF(AND(ISNUMBER($I48),$I48&gt;=1,$I48&lt;=60,$I48&lt;&gt;ROW()-4,ISNUMBER(OFFSET($P$4,$I48,0))),WORKDAY(OFFSET($P$4,$I48,0),1,JoursNonTravailles),0))-1,$G48,JoursNonTravailles))))))</f>
        <v/>
      </c>
      <c r="Q48" s="30">
        <f>IF($D48="","",IF(AND($F48&lt;&gt;"",$G48=""),"Durée manquante",IF(AND(ISNUMBER($I48),OR($I48&lt;1,$I48&gt;60,$I48=ROW()-4)),"Prédécesseur invalide",IF(AND(ISNUMBER($I48),$F48&lt;&gt;"",ISNUMBER(OFFSET($H$4,$I48,0)),$F48&lt;OFFSET($H$4,$I48,0)),"Démarre avant la fin de la tâche "&amp;$I48,IF(AND($J48&lt;&gt;"",$K48&lt;&gt;"",$K48&lt;$J48),"Fin réelle avant début réel",IF(AND($L48&gt;=1,$K48=""),"Terminée sans date de fin réelle",IF(AND($L48&gt;0,$L48&lt;1,$J48=""),"Avancement sans date de début réel","OK")))))))</f>
        <v/>
      </c>
      <c r="R48" s="6" t="n"/>
      <c r="S48" s="31" t="n"/>
      <c r="T48" s="31" t="n"/>
      <c r="U48" s="31" t="n"/>
      <c r="V48" s="31" t="n"/>
      <c r="W48" s="31" t="n"/>
      <c r="X48" s="31" t="n"/>
      <c r="Y48" s="31" t="n"/>
      <c r="Z48" s="31" t="n"/>
      <c r="AA48" s="31" t="n"/>
      <c r="AB48" s="31" t="n"/>
      <c r="AC48" s="31" t="n"/>
      <c r="AD48" s="31" t="n"/>
      <c r="AE48" s="31" t="n"/>
      <c r="AF48" s="31" t="n"/>
      <c r="AG48" s="31" t="n"/>
      <c r="AH48" s="31" t="n"/>
      <c r="AI48" s="31" t="n"/>
      <c r="AJ48" s="31" t="n"/>
      <c r="AK48" s="31" t="n"/>
      <c r="AL48" s="31" t="n"/>
      <c r="AM48" s="31" t="n"/>
      <c r="AN48" s="31" t="n"/>
      <c r="AO48" s="31" t="n"/>
      <c r="AP48" s="31" t="n"/>
      <c r="AQ48" s="31" t="n"/>
      <c r="AR48" s="31" t="n"/>
      <c r="AS48" s="31" t="n"/>
      <c r="AT48" s="31" t="n"/>
      <c r="AU48" s="31" t="n"/>
      <c r="AV48" s="31" t="n"/>
    </row>
    <row r="49" ht="15" customHeight="1">
      <c r="A49" s="24">
        <f>ROW()-4</f>
        <v/>
      </c>
      <c r="B49" s="6" t="n"/>
      <c r="C49" s="6" t="n"/>
      <c r="D49" s="6" t="n"/>
      <c r="E49" s="6" t="n"/>
      <c r="F49" s="8" t="n"/>
      <c r="G49" s="25" t="n"/>
      <c r="H49" s="26">
        <f>IF(OR($D49="",$F49="",$G49=""),"",IF($G49=0,$F49,WORKDAY($F49-1,$G49,JoursNonTravailles)))</f>
        <v/>
      </c>
      <c r="I49" s="25" t="n"/>
      <c r="J49" s="8" t="n"/>
      <c r="K49" s="8" t="n"/>
      <c r="L49" s="27" t="n"/>
      <c r="M49" s="28">
        <f>IF(OR($D49="",$F49="",$G49=""),"",IF($G49=0,IF($Q$1&gt;=$F49,1,0),IF($Q$1&lt;$F49,0,IF($Q$1&gt;=$H49,1,NETWORKDAYS($F49,$Q$1,JoursNonTravailles)/$G49))))</f>
        <v/>
      </c>
      <c r="N49" s="29">
        <f>IF($D49="","",IF($L49&gt;=1,"Terminée",IF($F49="","À planifier",IF(AND($H49&lt;&gt;"",$Q$1&gt;$H49),"En retard",IF(AND($L49=0,$Q$1&gt;$F49),"Démarrage en retard",IF($L49&gt;0,"En cours","À venir"))))))</f>
        <v/>
      </c>
      <c r="O49" s="24">
        <f>IF(OR($D49="",$H49=""),"",IF($K49&lt;&gt;"",IF($K49&gt;=$H49,NETWORKDAYS($H49,$K49,JoursNonTravailles)-1,-(NETWORKDAYS($K49,$H49,JoursNonTravailles)-1)),IF(AND($Q$1&gt;$H49,$L49&lt;1),NETWORKDAYS($H49,$Q$1,JoursNonTravailles)-1,0)))</f>
        <v/>
      </c>
      <c r="P49" s="26">
        <f>IF($D49="","",IF($K49&lt;&gt;"",$K49,IF(OR($F49="",$G49=""),"",IF($J49&lt;&gt;"",IF($G49=0,MAX($J49,$Q$1),WORKDAY(MAX($J49,$Q$1)-1,MAX(1,ROUNDUP($G49*(1-$L49),0)),JoursNonTravailles)),IF($G49=0,MAX($F49,$Q$1,IF(AND(ISNUMBER($I49),$I49&gt;=1,$I49&lt;=60,$I49&lt;&gt;ROW()-4,ISNUMBER(OFFSET($P$4,$I49,0))),WORKDAY(OFFSET($P$4,$I49,0),1,JoursNonTravailles),0)),WORKDAY(MAX($F49,$Q$1,IF(AND(ISNUMBER($I49),$I49&gt;=1,$I49&lt;=60,$I49&lt;&gt;ROW()-4,ISNUMBER(OFFSET($P$4,$I49,0))),WORKDAY(OFFSET($P$4,$I49,0),1,JoursNonTravailles),0))-1,$G49,JoursNonTravailles))))))</f>
        <v/>
      </c>
      <c r="Q49" s="30">
        <f>IF($D49="","",IF(AND($F49&lt;&gt;"",$G49=""),"Durée manquante",IF(AND(ISNUMBER($I49),OR($I49&lt;1,$I49&gt;60,$I49=ROW()-4)),"Prédécesseur invalide",IF(AND(ISNUMBER($I49),$F49&lt;&gt;"",ISNUMBER(OFFSET($H$4,$I49,0)),$F49&lt;OFFSET($H$4,$I49,0)),"Démarre avant la fin de la tâche "&amp;$I49,IF(AND($J49&lt;&gt;"",$K49&lt;&gt;"",$K49&lt;$J49),"Fin réelle avant début réel",IF(AND($L49&gt;=1,$K49=""),"Terminée sans date de fin réelle",IF(AND($L49&gt;0,$L49&lt;1,$J49=""),"Avancement sans date de début réel","OK")))))))</f>
        <v/>
      </c>
      <c r="R49" s="6" t="n"/>
      <c r="S49" s="31" t="n"/>
      <c r="T49" s="31" t="n"/>
      <c r="U49" s="31" t="n"/>
      <c r="V49" s="31" t="n"/>
      <c r="W49" s="31" t="n"/>
      <c r="X49" s="31" t="n"/>
      <c r="Y49" s="31" t="n"/>
      <c r="Z49" s="31" t="n"/>
      <c r="AA49" s="31" t="n"/>
      <c r="AB49" s="31" t="n"/>
      <c r="AC49" s="31" t="n"/>
      <c r="AD49" s="31" t="n"/>
      <c r="AE49" s="31" t="n"/>
      <c r="AF49" s="31" t="n"/>
      <c r="AG49" s="31" t="n"/>
      <c r="AH49" s="31" t="n"/>
      <c r="AI49" s="31" t="n"/>
      <c r="AJ49" s="31" t="n"/>
      <c r="AK49" s="31" t="n"/>
      <c r="AL49" s="31" t="n"/>
      <c r="AM49" s="31" t="n"/>
      <c r="AN49" s="31" t="n"/>
      <c r="AO49" s="31" t="n"/>
      <c r="AP49" s="31" t="n"/>
      <c r="AQ49" s="31" t="n"/>
      <c r="AR49" s="31" t="n"/>
      <c r="AS49" s="31" t="n"/>
      <c r="AT49" s="31" t="n"/>
      <c r="AU49" s="31" t="n"/>
      <c r="AV49" s="31" t="n"/>
    </row>
    <row r="50" ht="15" customHeight="1">
      <c r="A50" s="24">
        <f>ROW()-4</f>
        <v/>
      </c>
      <c r="B50" s="6" t="n"/>
      <c r="C50" s="6" t="n"/>
      <c r="D50" s="6" t="n"/>
      <c r="E50" s="6" t="n"/>
      <c r="F50" s="8" t="n"/>
      <c r="G50" s="25" t="n"/>
      <c r="H50" s="26">
        <f>IF(OR($D50="",$F50="",$G50=""),"",IF($G50=0,$F50,WORKDAY($F50-1,$G50,JoursNonTravailles)))</f>
        <v/>
      </c>
      <c r="I50" s="25" t="n"/>
      <c r="J50" s="8" t="n"/>
      <c r="K50" s="8" t="n"/>
      <c r="L50" s="27" t="n"/>
      <c r="M50" s="28">
        <f>IF(OR($D50="",$F50="",$G50=""),"",IF($G50=0,IF($Q$1&gt;=$F50,1,0),IF($Q$1&lt;$F50,0,IF($Q$1&gt;=$H50,1,NETWORKDAYS($F50,$Q$1,JoursNonTravailles)/$G50))))</f>
        <v/>
      </c>
      <c r="N50" s="29">
        <f>IF($D50="","",IF($L50&gt;=1,"Terminée",IF($F50="","À planifier",IF(AND($H50&lt;&gt;"",$Q$1&gt;$H50),"En retard",IF(AND($L50=0,$Q$1&gt;$F50),"Démarrage en retard",IF($L50&gt;0,"En cours","À venir"))))))</f>
        <v/>
      </c>
      <c r="O50" s="24">
        <f>IF(OR($D50="",$H50=""),"",IF($K50&lt;&gt;"",IF($K50&gt;=$H50,NETWORKDAYS($H50,$K50,JoursNonTravailles)-1,-(NETWORKDAYS($K50,$H50,JoursNonTravailles)-1)),IF(AND($Q$1&gt;$H50,$L50&lt;1),NETWORKDAYS($H50,$Q$1,JoursNonTravailles)-1,0)))</f>
        <v/>
      </c>
      <c r="P50" s="26">
        <f>IF($D50="","",IF($K50&lt;&gt;"",$K50,IF(OR($F50="",$G50=""),"",IF($J50&lt;&gt;"",IF($G50=0,MAX($J50,$Q$1),WORKDAY(MAX($J50,$Q$1)-1,MAX(1,ROUNDUP($G50*(1-$L50),0)),JoursNonTravailles)),IF($G50=0,MAX($F50,$Q$1,IF(AND(ISNUMBER($I50),$I50&gt;=1,$I50&lt;=60,$I50&lt;&gt;ROW()-4,ISNUMBER(OFFSET($P$4,$I50,0))),WORKDAY(OFFSET($P$4,$I50,0),1,JoursNonTravailles),0)),WORKDAY(MAX($F50,$Q$1,IF(AND(ISNUMBER($I50),$I50&gt;=1,$I50&lt;=60,$I50&lt;&gt;ROW()-4,ISNUMBER(OFFSET($P$4,$I50,0))),WORKDAY(OFFSET($P$4,$I50,0),1,JoursNonTravailles),0))-1,$G50,JoursNonTravailles))))))</f>
        <v/>
      </c>
      <c r="Q50" s="30">
        <f>IF($D50="","",IF(AND($F50&lt;&gt;"",$G50=""),"Durée manquante",IF(AND(ISNUMBER($I50),OR($I50&lt;1,$I50&gt;60,$I50=ROW()-4)),"Prédécesseur invalide",IF(AND(ISNUMBER($I50),$F50&lt;&gt;"",ISNUMBER(OFFSET($H$4,$I50,0)),$F50&lt;OFFSET($H$4,$I50,0)),"Démarre avant la fin de la tâche "&amp;$I50,IF(AND($J50&lt;&gt;"",$K50&lt;&gt;"",$K50&lt;$J50),"Fin réelle avant début réel",IF(AND($L50&gt;=1,$K50=""),"Terminée sans date de fin réelle",IF(AND($L50&gt;0,$L50&lt;1,$J50=""),"Avancement sans date de début réel","OK")))))))</f>
        <v/>
      </c>
      <c r="R50" s="6" t="n"/>
      <c r="S50" s="31" t="n"/>
      <c r="T50" s="31" t="n"/>
      <c r="U50" s="31" t="n"/>
      <c r="V50" s="31" t="n"/>
      <c r="W50" s="31" t="n"/>
      <c r="X50" s="31" t="n"/>
      <c r="Y50" s="31" t="n"/>
      <c r="Z50" s="31" t="n"/>
      <c r="AA50" s="31" t="n"/>
      <c r="AB50" s="31" t="n"/>
      <c r="AC50" s="31" t="n"/>
      <c r="AD50" s="31" t="n"/>
      <c r="AE50" s="31" t="n"/>
      <c r="AF50" s="31" t="n"/>
      <c r="AG50" s="31" t="n"/>
      <c r="AH50" s="31" t="n"/>
      <c r="AI50" s="31" t="n"/>
      <c r="AJ50" s="31" t="n"/>
      <c r="AK50" s="31" t="n"/>
      <c r="AL50" s="31" t="n"/>
      <c r="AM50" s="31" t="n"/>
      <c r="AN50" s="31" t="n"/>
      <c r="AO50" s="31" t="n"/>
      <c r="AP50" s="31" t="n"/>
      <c r="AQ50" s="31" t="n"/>
      <c r="AR50" s="31" t="n"/>
      <c r="AS50" s="31" t="n"/>
      <c r="AT50" s="31" t="n"/>
      <c r="AU50" s="31" t="n"/>
      <c r="AV50" s="31" t="n"/>
    </row>
    <row r="51" ht="15" customHeight="1">
      <c r="A51" s="24">
        <f>ROW()-4</f>
        <v/>
      </c>
      <c r="B51" s="6" t="n"/>
      <c r="C51" s="6" t="n"/>
      <c r="D51" s="6" t="n"/>
      <c r="E51" s="6" t="n"/>
      <c r="F51" s="8" t="n"/>
      <c r="G51" s="25" t="n"/>
      <c r="H51" s="26">
        <f>IF(OR($D51="",$F51="",$G51=""),"",IF($G51=0,$F51,WORKDAY($F51-1,$G51,JoursNonTravailles)))</f>
        <v/>
      </c>
      <c r="I51" s="25" t="n"/>
      <c r="J51" s="8" t="n"/>
      <c r="K51" s="8" t="n"/>
      <c r="L51" s="27" t="n"/>
      <c r="M51" s="28">
        <f>IF(OR($D51="",$F51="",$G51=""),"",IF($G51=0,IF($Q$1&gt;=$F51,1,0),IF($Q$1&lt;$F51,0,IF($Q$1&gt;=$H51,1,NETWORKDAYS($F51,$Q$1,JoursNonTravailles)/$G51))))</f>
        <v/>
      </c>
      <c r="N51" s="29">
        <f>IF($D51="","",IF($L51&gt;=1,"Terminée",IF($F51="","À planifier",IF(AND($H51&lt;&gt;"",$Q$1&gt;$H51),"En retard",IF(AND($L51=0,$Q$1&gt;$F51),"Démarrage en retard",IF($L51&gt;0,"En cours","À venir"))))))</f>
        <v/>
      </c>
      <c r="O51" s="24">
        <f>IF(OR($D51="",$H51=""),"",IF($K51&lt;&gt;"",IF($K51&gt;=$H51,NETWORKDAYS($H51,$K51,JoursNonTravailles)-1,-(NETWORKDAYS($K51,$H51,JoursNonTravailles)-1)),IF(AND($Q$1&gt;$H51,$L51&lt;1),NETWORKDAYS($H51,$Q$1,JoursNonTravailles)-1,0)))</f>
        <v/>
      </c>
      <c r="P51" s="26">
        <f>IF($D51="","",IF($K51&lt;&gt;"",$K51,IF(OR($F51="",$G51=""),"",IF($J51&lt;&gt;"",IF($G51=0,MAX($J51,$Q$1),WORKDAY(MAX($J51,$Q$1)-1,MAX(1,ROUNDUP($G51*(1-$L51),0)),JoursNonTravailles)),IF($G51=0,MAX($F51,$Q$1,IF(AND(ISNUMBER($I51),$I51&gt;=1,$I51&lt;=60,$I51&lt;&gt;ROW()-4,ISNUMBER(OFFSET($P$4,$I51,0))),WORKDAY(OFFSET($P$4,$I51,0),1,JoursNonTravailles),0)),WORKDAY(MAX($F51,$Q$1,IF(AND(ISNUMBER($I51),$I51&gt;=1,$I51&lt;=60,$I51&lt;&gt;ROW()-4,ISNUMBER(OFFSET($P$4,$I51,0))),WORKDAY(OFFSET($P$4,$I51,0),1,JoursNonTravailles),0))-1,$G51,JoursNonTravailles))))))</f>
        <v/>
      </c>
      <c r="Q51" s="30">
        <f>IF($D51="","",IF(AND($F51&lt;&gt;"",$G51=""),"Durée manquante",IF(AND(ISNUMBER($I51),OR($I51&lt;1,$I51&gt;60,$I51=ROW()-4)),"Prédécesseur invalide",IF(AND(ISNUMBER($I51),$F51&lt;&gt;"",ISNUMBER(OFFSET($H$4,$I51,0)),$F51&lt;OFFSET($H$4,$I51,0)),"Démarre avant la fin de la tâche "&amp;$I51,IF(AND($J51&lt;&gt;"",$K51&lt;&gt;"",$K51&lt;$J51),"Fin réelle avant début réel",IF(AND($L51&gt;=1,$K51=""),"Terminée sans date de fin réelle",IF(AND($L51&gt;0,$L51&lt;1,$J51=""),"Avancement sans date de début réel","OK")))))))</f>
        <v/>
      </c>
      <c r="R51" s="6" t="n"/>
      <c r="S51" s="31" t="n"/>
      <c r="T51" s="31" t="n"/>
      <c r="U51" s="31" t="n"/>
      <c r="V51" s="31" t="n"/>
      <c r="W51" s="31" t="n"/>
      <c r="X51" s="31" t="n"/>
      <c r="Y51" s="31" t="n"/>
      <c r="Z51" s="31" t="n"/>
      <c r="AA51" s="31" t="n"/>
      <c r="AB51" s="31" t="n"/>
      <c r="AC51" s="31" t="n"/>
      <c r="AD51" s="31" t="n"/>
      <c r="AE51" s="31" t="n"/>
      <c r="AF51" s="31" t="n"/>
      <c r="AG51" s="31" t="n"/>
      <c r="AH51" s="31" t="n"/>
      <c r="AI51" s="31" t="n"/>
      <c r="AJ51" s="31" t="n"/>
      <c r="AK51" s="31" t="n"/>
      <c r="AL51" s="31" t="n"/>
      <c r="AM51" s="31" t="n"/>
      <c r="AN51" s="31" t="n"/>
      <c r="AO51" s="31" t="n"/>
      <c r="AP51" s="31" t="n"/>
      <c r="AQ51" s="31" t="n"/>
      <c r="AR51" s="31" t="n"/>
      <c r="AS51" s="31" t="n"/>
      <c r="AT51" s="31" t="n"/>
      <c r="AU51" s="31" t="n"/>
      <c r="AV51" s="31" t="n"/>
    </row>
    <row r="52" ht="15" customHeight="1">
      <c r="A52" s="24">
        <f>ROW()-4</f>
        <v/>
      </c>
      <c r="B52" s="6" t="n"/>
      <c r="C52" s="6" t="n"/>
      <c r="D52" s="6" t="n"/>
      <c r="E52" s="6" t="n"/>
      <c r="F52" s="8" t="n"/>
      <c r="G52" s="25" t="n"/>
      <c r="H52" s="26">
        <f>IF(OR($D52="",$F52="",$G52=""),"",IF($G52=0,$F52,WORKDAY($F52-1,$G52,JoursNonTravailles)))</f>
        <v/>
      </c>
      <c r="I52" s="25" t="n"/>
      <c r="J52" s="8" t="n"/>
      <c r="K52" s="8" t="n"/>
      <c r="L52" s="27" t="n"/>
      <c r="M52" s="28">
        <f>IF(OR($D52="",$F52="",$G52=""),"",IF($G52=0,IF($Q$1&gt;=$F52,1,0),IF($Q$1&lt;$F52,0,IF($Q$1&gt;=$H52,1,NETWORKDAYS($F52,$Q$1,JoursNonTravailles)/$G52))))</f>
        <v/>
      </c>
      <c r="N52" s="29">
        <f>IF($D52="","",IF($L52&gt;=1,"Terminée",IF($F52="","À planifier",IF(AND($H52&lt;&gt;"",$Q$1&gt;$H52),"En retard",IF(AND($L52=0,$Q$1&gt;$F52),"Démarrage en retard",IF($L52&gt;0,"En cours","À venir"))))))</f>
        <v/>
      </c>
      <c r="O52" s="24">
        <f>IF(OR($D52="",$H52=""),"",IF($K52&lt;&gt;"",IF($K52&gt;=$H52,NETWORKDAYS($H52,$K52,JoursNonTravailles)-1,-(NETWORKDAYS($K52,$H52,JoursNonTravailles)-1)),IF(AND($Q$1&gt;$H52,$L52&lt;1),NETWORKDAYS($H52,$Q$1,JoursNonTravailles)-1,0)))</f>
        <v/>
      </c>
      <c r="P52" s="26">
        <f>IF($D52="","",IF($K52&lt;&gt;"",$K52,IF(OR($F52="",$G52=""),"",IF($J52&lt;&gt;"",IF($G52=0,MAX($J52,$Q$1),WORKDAY(MAX($J52,$Q$1)-1,MAX(1,ROUNDUP($G52*(1-$L52),0)),JoursNonTravailles)),IF($G52=0,MAX($F52,$Q$1,IF(AND(ISNUMBER($I52),$I52&gt;=1,$I52&lt;=60,$I52&lt;&gt;ROW()-4,ISNUMBER(OFFSET($P$4,$I52,0))),WORKDAY(OFFSET($P$4,$I52,0),1,JoursNonTravailles),0)),WORKDAY(MAX($F52,$Q$1,IF(AND(ISNUMBER($I52),$I52&gt;=1,$I52&lt;=60,$I52&lt;&gt;ROW()-4,ISNUMBER(OFFSET($P$4,$I52,0))),WORKDAY(OFFSET($P$4,$I52,0),1,JoursNonTravailles),0))-1,$G52,JoursNonTravailles))))))</f>
        <v/>
      </c>
      <c r="Q52" s="30">
        <f>IF($D52="","",IF(AND($F52&lt;&gt;"",$G52=""),"Durée manquante",IF(AND(ISNUMBER($I52),OR($I52&lt;1,$I52&gt;60,$I52=ROW()-4)),"Prédécesseur invalide",IF(AND(ISNUMBER($I52),$F52&lt;&gt;"",ISNUMBER(OFFSET($H$4,$I52,0)),$F52&lt;OFFSET($H$4,$I52,0)),"Démarre avant la fin de la tâche "&amp;$I52,IF(AND($J52&lt;&gt;"",$K52&lt;&gt;"",$K52&lt;$J52),"Fin réelle avant début réel",IF(AND($L52&gt;=1,$K52=""),"Terminée sans date de fin réelle",IF(AND($L52&gt;0,$L52&lt;1,$J52=""),"Avancement sans date de début réel","OK")))))))</f>
        <v/>
      </c>
      <c r="R52" s="6" t="n"/>
      <c r="S52" s="31" t="n"/>
      <c r="T52" s="31" t="n"/>
      <c r="U52" s="31" t="n"/>
      <c r="V52" s="31" t="n"/>
      <c r="W52" s="31" t="n"/>
      <c r="X52" s="31" t="n"/>
      <c r="Y52" s="31" t="n"/>
      <c r="Z52" s="31" t="n"/>
      <c r="AA52" s="31" t="n"/>
      <c r="AB52" s="31" t="n"/>
      <c r="AC52" s="31" t="n"/>
      <c r="AD52" s="31" t="n"/>
      <c r="AE52" s="31" t="n"/>
      <c r="AF52" s="31" t="n"/>
      <c r="AG52" s="31" t="n"/>
      <c r="AH52" s="31" t="n"/>
      <c r="AI52" s="31" t="n"/>
      <c r="AJ52" s="31" t="n"/>
      <c r="AK52" s="31" t="n"/>
      <c r="AL52" s="31" t="n"/>
      <c r="AM52" s="31" t="n"/>
      <c r="AN52" s="31" t="n"/>
      <c r="AO52" s="31" t="n"/>
      <c r="AP52" s="31" t="n"/>
      <c r="AQ52" s="31" t="n"/>
      <c r="AR52" s="31" t="n"/>
      <c r="AS52" s="31" t="n"/>
      <c r="AT52" s="31" t="n"/>
      <c r="AU52" s="31" t="n"/>
      <c r="AV52" s="31" t="n"/>
    </row>
    <row r="53" ht="15" customHeight="1">
      <c r="A53" s="24">
        <f>ROW()-4</f>
        <v/>
      </c>
      <c r="B53" s="6" t="n"/>
      <c r="C53" s="6" t="n"/>
      <c r="D53" s="6" t="n"/>
      <c r="E53" s="6" t="n"/>
      <c r="F53" s="8" t="n"/>
      <c r="G53" s="25" t="n"/>
      <c r="H53" s="26">
        <f>IF(OR($D53="",$F53="",$G53=""),"",IF($G53=0,$F53,WORKDAY($F53-1,$G53,JoursNonTravailles)))</f>
        <v/>
      </c>
      <c r="I53" s="25" t="n"/>
      <c r="J53" s="8" t="n"/>
      <c r="K53" s="8" t="n"/>
      <c r="L53" s="27" t="n"/>
      <c r="M53" s="28">
        <f>IF(OR($D53="",$F53="",$G53=""),"",IF($G53=0,IF($Q$1&gt;=$F53,1,0),IF($Q$1&lt;$F53,0,IF($Q$1&gt;=$H53,1,NETWORKDAYS($F53,$Q$1,JoursNonTravailles)/$G53))))</f>
        <v/>
      </c>
      <c r="N53" s="29">
        <f>IF($D53="","",IF($L53&gt;=1,"Terminée",IF($F53="","À planifier",IF(AND($H53&lt;&gt;"",$Q$1&gt;$H53),"En retard",IF(AND($L53=0,$Q$1&gt;$F53),"Démarrage en retard",IF($L53&gt;0,"En cours","À venir"))))))</f>
        <v/>
      </c>
      <c r="O53" s="24">
        <f>IF(OR($D53="",$H53=""),"",IF($K53&lt;&gt;"",IF($K53&gt;=$H53,NETWORKDAYS($H53,$K53,JoursNonTravailles)-1,-(NETWORKDAYS($K53,$H53,JoursNonTravailles)-1)),IF(AND($Q$1&gt;$H53,$L53&lt;1),NETWORKDAYS($H53,$Q$1,JoursNonTravailles)-1,0)))</f>
        <v/>
      </c>
      <c r="P53" s="26">
        <f>IF($D53="","",IF($K53&lt;&gt;"",$K53,IF(OR($F53="",$G53=""),"",IF($J53&lt;&gt;"",IF($G53=0,MAX($J53,$Q$1),WORKDAY(MAX($J53,$Q$1)-1,MAX(1,ROUNDUP($G53*(1-$L53),0)),JoursNonTravailles)),IF($G53=0,MAX($F53,$Q$1,IF(AND(ISNUMBER($I53),$I53&gt;=1,$I53&lt;=60,$I53&lt;&gt;ROW()-4,ISNUMBER(OFFSET($P$4,$I53,0))),WORKDAY(OFFSET($P$4,$I53,0),1,JoursNonTravailles),0)),WORKDAY(MAX($F53,$Q$1,IF(AND(ISNUMBER($I53),$I53&gt;=1,$I53&lt;=60,$I53&lt;&gt;ROW()-4,ISNUMBER(OFFSET($P$4,$I53,0))),WORKDAY(OFFSET($P$4,$I53,0),1,JoursNonTravailles),0))-1,$G53,JoursNonTravailles))))))</f>
        <v/>
      </c>
      <c r="Q53" s="30">
        <f>IF($D53="","",IF(AND($F53&lt;&gt;"",$G53=""),"Durée manquante",IF(AND(ISNUMBER($I53),OR($I53&lt;1,$I53&gt;60,$I53=ROW()-4)),"Prédécesseur invalide",IF(AND(ISNUMBER($I53),$F53&lt;&gt;"",ISNUMBER(OFFSET($H$4,$I53,0)),$F53&lt;OFFSET($H$4,$I53,0)),"Démarre avant la fin de la tâche "&amp;$I53,IF(AND($J53&lt;&gt;"",$K53&lt;&gt;"",$K53&lt;$J53),"Fin réelle avant début réel",IF(AND($L53&gt;=1,$K53=""),"Terminée sans date de fin réelle",IF(AND($L53&gt;0,$L53&lt;1,$J53=""),"Avancement sans date de début réel","OK")))))))</f>
        <v/>
      </c>
      <c r="R53" s="6" t="n"/>
      <c r="S53" s="31" t="n"/>
      <c r="T53" s="31" t="n"/>
      <c r="U53" s="31" t="n"/>
      <c r="V53" s="31" t="n"/>
      <c r="W53" s="31" t="n"/>
      <c r="X53" s="31" t="n"/>
      <c r="Y53" s="31" t="n"/>
      <c r="Z53" s="31" t="n"/>
      <c r="AA53" s="31" t="n"/>
      <c r="AB53" s="31" t="n"/>
      <c r="AC53" s="31" t="n"/>
      <c r="AD53" s="31" t="n"/>
      <c r="AE53" s="31" t="n"/>
      <c r="AF53" s="31" t="n"/>
      <c r="AG53" s="31" t="n"/>
      <c r="AH53" s="31" t="n"/>
      <c r="AI53" s="31" t="n"/>
      <c r="AJ53" s="31" t="n"/>
      <c r="AK53" s="31" t="n"/>
      <c r="AL53" s="31" t="n"/>
      <c r="AM53" s="31" t="n"/>
      <c r="AN53" s="31" t="n"/>
      <c r="AO53" s="31" t="n"/>
      <c r="AP53" s="31" t="n"/>
      <c r="AQ53" s="31" t="n"/>
      <c r="AR53" s="31" t="n"/>
      <c r="AS53" s="31" t="n"/>
      <c r="AT53" s="31" t="n"/>
      <c r="AU53" s="31" t="n"/>
      <c r="AV53" s="31" t="n"/>
    </row>
    <row r="54" ht="15" customHeight="1">
      <c r="A54" s="24">
        <f>ROW()-4</f>
        <v/>
      </c>
      <c r="B54" s="6" t="n"/>
      <c r="C54" s="6" t="n"/>
      <c r="D54" s="6" t="n"/>
      <c r="E54" s="6" t="n"/>
      <c r="F54" s="8" t="n"/>
      <c r="G54" s="25" t="n"/>
      <c r="H54" s="26">
        <f>IF(OR($D54="",$F54="",$G54=""),"",IF($G54=0,$F54,WORKDAY($F54-1,$G54,JoursNonTravailles)))</f>
        <v/>
      </c>
      <c r="I54" s="25" t="n"/>
      <c r="J54" s="8" t="n"/>
      <c r="K54" s="8" t="n"/>
      <c r="L54" s="27" t="n"/>
      <c r="M54" s="28">
        <f>IF(OR($D54="",$F54="",$G54=""),"",IF($G54=0,IF($Q$1&gt;=$F54,1,0),IF($Q$1&lt;$F54,0,IF($Q$1&gt;=$H54,1,NETWORKDAYS($F54,$Q$1,JoursNonTravailles)/$G54))))</f>
        <v/>
      </c>
      <c r="N54" s="29">
        <f>IF($D54="","",IF($L54&gt;=1,"Terminée",IF($F54="","À planifier",IF(AND($H54&lt;&gt;"",$Q$1&gt;$H54),"En retard",IF(AND($L54=0,$Q$1&gt;$F54),"Démarrage en retard",IF($L54&gt;0,"En cours","À venir"))))))</f>
        <v/>
      </c>
      <c r="O54" s="24">
        <f>IF(OR($D54="",$H54=""),"",IF($K54&lt;&gt;"",IF($K54&gt;=$H54,NETWORKDAYS($H54,$K54,JoursNonTravailles)-1,-(NETWORKDAYS($K54,$H54,JoursNonTravailles)-1)),IF(AND($Q$1&gt;$H54,$L54&lt;1),NETWORKDAYS($H54,$Q$1,JoursNonTravailles)-1,0)))</f>
        <v/>
      </c>
      <c r="P54" s="26">
        <f>IF($D54="","",IF($K54&lt;&gt;"",$K54,IF(OR($F54="",$G54=""),"",IF($J54&lt;&gt;"",IF($G54=0,MAX($J54,$Q$1),WORKDAY(MAX($J54,$Q$1)-1,MAX(1,ROUNDUP($G54*(1-$L54),0)),JoursNonTravailles)),IF($G54=0,MAX($F54,$Q$1,IF(AND(ISNUMBER($I54),$I54&gt;=1,$I54&lt;=60,$I54&lt;&gt;ROW()-4,ISNUMBER(OFFSET($P$4,$I54,0))),WORKDAY(OFFSET($P$4,$I54,0),1,JoursNonTravailles),0)),WORKDAY(MAX($F54,$Q$1,IF(AND(ISNUMBER($I54),$I54&gt;=1,$I54&lt;=60,$I54&lt;&gt;ROW()-4,ISNUMBER(OFFSET($P$4,$I54,0))),WORKDAY(OFFSET($P$4,$I54,0),1,JoursNonTravailles),0))-1,$G54,JoursNonTravailles))))))</f>
        <v/>
      </c>
      <c r="Q54" s="30">
        <f>IF($D54="","",IF(AND($F54&lt;&gt;"",$G54=""),"Durée manquante",IF(AND(ISNUMBER($I54),OR($I54&lt;1,$I54&gt;60,$I54=ROW()-4)),"Prédécesseur invalide",IF(AND(ISNUMBER($I54),$F54&lt;&gt;"",ISNUMBER(OFFSET($H$4,$I54,0)),$F54&lt;OFFSET($H$4,$I54,0)),"Démarre avant la fin de la tâche "&amp;$I54,IF(AND($J54&lt;&gt;"",$K54&lt;&gt;"",$K54&lt;$J54),"Fin réelle avant début réel",IF(AND($L54&gt;=1,$K54=""),"Terminée sans date de fin réelle",IF(AND($L54&gt;0,$L54&lt;1,$J54=""),"Avancement sans date de début réel","OK")))))))</f>
        <v/>
      </c>
      <c r="R54" s="6" t="n"/>
      <c r="S54" s="31" t="n"/>
      <c r="T54" s="31" t="n"/>
      <c r="U54" s="31" t="n"/>
      <c r="V54" s="31" t="n"/>
      <c r="W54" s="31" t="n"/>
      <c r="X54" s="31" t="n"/>
      <c r="Y54" s="31" t="n"/>
      <c r="Z54" s="31" t="n"/>
      <c r="AA54" s="31" t="n"/>
      <c r="AB54" s="31" t="n"/>
      <c r="AC54" s="31" t="n"/>
      <c r="AD54" s="31" t="n"/>
      <c r="AE54" s="31" t="n"/>
      <c r="AF54" s="31" t="n"/>
      <c r="AG54" s="31" t="n"/>
      <c r="AH54" s="31" t="n"/>
      <c r="AI54" s="31" t="n"/>
      <c r="AJ54" s="31" t="n"/>
      <c r="AK54" s="31" t="n"/>
      <c r="AL54" s="31" t="n"/>
      <c r="AM54" s="31" t="n"/>
      <c r="AN54" s="31" t="n"/>
      <c r="AO54" s="31" t="n"/>
      <c r="AP54" s="31" t="n"/>
      <c r="AQ54" s="31" t="n"/>
      <c r="AR54" s="31" t="n"/>
      <c r="AS54" s="31" t="n"/>
      <c r="AT54" s="31" t="n"/>
      <c r="AU54" s="31" t="n"/>
      <c r="AV54" s="31" t="n"/>
    </row>
    <row r="55" ht="15" customHeight="1">
      <c r="A55" s="24">
        <f>ROW()-4</f>
        <v/>
      </c>
      <c r="B55" s="6" t="n"/>
      <c r="C55" s="6" t="n"/>
      <c r="D55" s="6" t="n"/>
      <c r="E55" s="6" t="n"/>
      <c r="F55" s="8" t="n"/>
      <c r="G55" s="25" t="n"/>
      <c r="H55" s="26">
        <f>IF(OR($D55="",$F55="",$G55=""),"",IF($G55=0,$F55,WORKDAY($F55-1,$G55,JoursNonTravailles)))</f>
        <v/>
      </c>
      <c r="I55" s="25" t="n"/>
      <c r="J55" s="8" t="n"/>
      <c r="K55" s="8" t="n"/>
      <c r="L55" s="27" t="n"/>
      <c r="M55" s="28">
        <f>IF(OR($D55="",$F55="",$G55=""),"",IF($G55=0,IF($Q$1&gt;=$F55,1,0),IF($Q$1&lt;$F55,0,IF($Q$1&gt;=$H55,1,NETWORKDAYS($F55,$Q$1,JoursNonTravailles)/$G55))))</f>
        <v/>
      </c>
      <c r="N55" s="29">
        <f>IF($D55="","",IF($L55&gt;=1,"Terminée",IF($F55="","À planifier",IF(AND($H55&lt;&gt;"",$Q$1&gt;$H55),"En retard",IF(AND($L55=0,$Q$1&gt;$F55),"Démarrage en retard",IF($L55&gt;0,"En cours","À venir"))))))</f>
        <v/>
      </c>
      <c r="O55" s="24">
        <f>IF(OR($D55="",$H55=""),"",IF($K55&lt;&gt;"",IF($K55&gt;=$H55,NETWORKDAYS($H55,$K55,JoursNonTravailles)-1,-(NETWORKDAYS($K55,$H55,JoursNonTravailles)-1)),IF(AND($Q$1&gt;$H55,$L55&lt;1),NETWORKDAYS($H55,$Q$1,JoursNonTravailles)-1,0)))</f>
        <v/>
      </c>
      <c r="P55" s="26">
        <f>IF($D55="","",IF($K55&lt;&gt;"",$K55,IF(OR($F55="",$G55=""),"",IF($J55&lt;&gt;"",IF($G55=0,MAX($J55,$Q$1),WORKDAY(MAX($J55,$Q$1)-1,MAX(1,ROUNDUP($G55*(1-$L55),0)),JoursNonTravailles)),IF($G55=0,MAX($F55,$Q$1,IF(AND(ISNUMBER($I55),$I55&gt;=1,$I55&lt;=60,$I55&lt;&gt;ROW()-4,ISNUMBER(OFFSET($P$4,$I55,0))),WORKDAY(OFFSET($P$4,$I55,0),1,JoursNonTravailles),0)),WORKDAY(MAX($F55,$Q$1,IF(AND(ISNUMBER($I55),$I55&gt;=1,$I55&lt;=60,$I55&lt;&gt;ROW()-4,ISNUMBER(OFFSET($P$4,$I55,0))),WORKDAY(OFFSET($P$4,$I55,0),1,JoursNonTravailles),0))-1,$G55,JoursNonTravailles))))))</f>
        <v/>
      </c>
      <c r="Q55" s="30">
        <f>IF($D55="","",IF(AND($F55&lt;&gt;"",$G55=""),"Durée manquante",IF(AND(ISNUMBER($I55),OR($I55&lt;1,$I55&gt;60,$I55=ROW()-4)),"Prédécesseur invalide",IF(AND(ISNUMBER($I55),$F55&lt;&gt;"",ISNUMBER(OFFSET($H$4,$I55,0)),$F55&lt;OFFSET($H$4,$I55,0)),"Démarre avant la fin de la tâche "&amp;$I55,IF(AND($J55&lt;&gt;"",$K55&lt;&gt;"",$K55&lt;$J55),"Fin réelle avant début réel",IF(AND($L55&gt;=1,$K55=""),"Terminée sans date de fin réelle",IF(AND($L55&gt;0,$L55&lt;1,$J55=""),"Avancement sans date de début réel","OK")))))))</f>
        <v/>
      </c>
      <c r="R55" s="6" t="n"/>
      <c r="S55" s="31" t="n"/>
      <c r="T55" s="31" t="n"/>
      <c r="U55" s="31" t="n"/>
      <c r="V55" s="31" t="n"/>
      <c r="W55" s="31" t="n"/>
      <c r="X55" s="31" t="n"/>
      <c r="Y55" s="31" t="n"/>
      <c r="Z55" s="31" t="n"/>
      <c r="AA55" s="31" t="n"/>
      <c r="AB55" s="31" t="n"/>
      <c r="AC55" s="31" t="n"/>
      <c r="AD55" s="31" t="n"/>
      <c r="AE55" s="31" t="n"/>
      <c r="AF55" s="31" t="n"/>
      <c r="AG55" s="31" t="n"/>
      <c r="AH55" s="31" t="n"/>
      <c r="AI55" s="31" t="n"/>
      <c r="AJ55" s="31" t="n"/>
      <c r="AK55" s="31" t="n"/>
      <c r="AL55" s="31" t="n"/>
      <c r="AM55" s="31" t="n"/>
      <c r="AN55" s="31" t="n"/>
      <c r="AO55" s="31" t="n"/>
      <c r="AP55" s="31" t="n"/>
      <c r="AQ55" s="31" t="n"/>
      <c r="AR55" s="31" t="n"/>
      <c r="AS55" s="31" t="n"/>
      <c r="AT55" s="31" t="n"/>
      <c r="AU55" s="31" t="n"/>
      <c r="AV55" s="31" t="n"/>
    </row>
    <row r="56" ht="15" customHeight="1">
      <c r="A56" s="24">
        <f>ROW()-4</f>
        <v/>
      </c>
      <c r="B56" s="6" t="n"/>
      <c r="C56" s="6" t="n"/>
      <c r="D56" s="6" t="n"/>
      <c r="E56" s="6" t="n"/>
      <c r="F56" s="8" t="n"/>
      <c r="G56" s="25" t="n"/>
      <c r="H56" s="26">
        <f>IF(OR($D56="",$F56="",$G56=""),"",IF($G56=0,$F56,WORKDAY($F56-1,$G56,JoursNonTravailles)))</f>
        <v/>
      </c>
      <c r="I56" s="25" t="n"/>
      <c r="J56" s="8" t="n"/>
      <c r="K56" s="8" t="n"/>
      <c r="L56" s="27" t="n"/>
      <c r="M56" s="28">
        <f>IF(OR($D56="",$F56="",$G56=""),"",IF($G56=0,IF($Q$1&gt;=$F56,1,0),IF($Q$1&lt;$F56,0,IF($Q$1&gt;=$H56,1,NETWORKDAYS($F56,$Q$1,JoursNonTravailles)/$G56))))</f>
        <v/>
      </c>
      <c r="N56" s="29">
        <f>IF($D56="","",IF($L56&gt;=1,"Terminée",IF($F56="","À planifier",IF(AND($H56&lt;&gt;"",$Q$1&gt;$H56),"En retard",IF(AND($L56=0,$Q$1&gt;$F56),"Démarrage en retard",IF($L56&gt;0,"En cours","À venir"))))))</f>
        <v/>
      </c>
      <c r="O56" s="24">
        <f>IF(OR($D56="",$H56=""),"",IF($K56&lt;&gt;"",IF($K56&gt;=$H56,NETWORKDAYS($H56,$K56,JoursNonTravailles)-1,-(NETWORKDAYS($K56,$H56,JoursNonTravailles)-1)),IF(AND($Q$1&gt;$H56,$L56&lt;1),NETWORKDAYS($H56,$Q$1,JoursNonTravailles)-1,0)))</f>
        <v/>
      </c>
      <c r="P56" s="26">
        <f>IF($D56="","",IF($K56&lt;&gt;"",$K56,IF(OR($F56="",$G56=""),"",IF($J56&lt;&gt;"",IF($G56=0,MAX($J56,$Q$1),WORKDAY(MAX($J56,$Q$1)-1,MAX(1,ROUNDUP($G56*(1-$L56),0)),JoursNonTravailles)),IF($G56=0,MAX($F56,$Q$1,IF(AND(ISNUMBER($I56),$I56&gt;=1,$I56&lt;=60,$I56&lt;&gt;ROW()-4,ISNUMBER(OFFSET($P$4,$I56,0))),WORKDAY(OFFSET($P$4,$I56,0),1,JoursNonTravailles),0)),WORKDAY(MAX($F56,$Q$1,IF(AND(ISNUMBER($I56),$I56&gt;=1,$I56&lt;=60,$I56&lt;&gt;ROW()-4,ISNUMBER(OFFSET($P$4,$I56,0))),WORKDAY(OFFSET($P$4,$I56,0),1,JoursNonTravailles),0))-1,$G56,JoursNonTravailles))))))</f>
        <v/>
      </c>
      <c r="Q56" s="30">
        <f>IF($D56="","",IF(AND($F56&lt;&gt;"",$G56=""),"Durée manquante",IF(AND(ISNUMBER($I56),OR($I56&lt;1,$I56&gt;60,$I56=ROW()-4)),"Prédécesseur invalide",IF(AND(ISNUMBER($I56),$F56&lt;&gt;"",ISNUMBER(OFFSET($H$4,$I56,0)),$F56&lt;OFFSET($H$4,$I56,0)),"Démarre avant la fin de la tâche "&amp;$I56,IF(AND($J56&lt;&gt;"",$K56&lt;&gt;"",$K56&lt;$J56),"Fin réelle avant début réel",IF(AND($L56&gt;=1,$K56=""),"Terminée sans date de fin réelle",IF(AND($L56&gt;0,$L56&lt;1,$J56=""),"Avancement sans date de début réel","OK")))))))</f>
        <v/>
      </c>
      <c r="R56" s="6" t="n"/>
      <c r="S56" s="31" t="n"/>
      <c r="T56" s="31" t="n"/>
      <c r="U56" s="31" t="n"/>
      <c r="V56" s="31" t="n"/>
      <c r="W56" s="31" t="n"/>
      <c r="X56" s="31" t="n"/>
      <c r="Y56" s="31" t="n"/>
      <c r="Z56" s="31" t="n"/>
      <c r="AA56" s="31" t="n"/>
      <c r="AB56" s="31" t="n"/>
      <c r="AC56" s="31" t="n"/>
      <c r="AD56" s="31" t="n"/>
      <c r="AE56" s="31" t="n"/>
      <c r="AF56" s="31" t="n"/>
      <c r="AG56" s="31" t="n"/>
      <c r="AH56" s="31" t="n"/>
      <c r="AI56" s="31" t="n"/>
      <c r="AJ56" s="31" t="n"/>
      <c r="AK56" s="31" t="n"/>
      <c r="AL56" s="31" t="n"/>
      <c r="AM56" s="31" t="n"/>
      <c r="AN56" s="31" t="n"/>
      <c r="AO56" s="31" t="n"/>
      <c r="AP56" s="31" t="n"/>
      <c r="AQ56" s="31" t="n"/>
      <c r="AR56" s="31" t="n"/>
      <c r="AS56" s="31" t="n"/>
      <c r="AT56" s="31" t="n"/>
      <c r="AU56" s="31" t="n"/>
      <c r="AV56" s="31" t="n"/>
    </row>
    <row r="57" ht="15" customHeight="1">
      <c r="A57" s="24">
        <f>ROW()-4</f>
        <v/>
      </c>
      <c r="B57" s="6" t="n"/>
      <c r="C57" s="6" t="n"/>
      <c r="D57" s="6" t="n"/>
      <c r="E57" s="6" t="n"/>
      <c r="F57" s="8" t="n"/>
      <c r="G57" s="25" t="n"/>
      <c r="H57" s="26">
        <f>IF(OR($D57="",$F57="",$G57=""),"",IF($G57=0,$F57,WORKDAY($F57-1,$G57,JoursNonTravailles)))</f>
        <v/>
      </c>
      <c r="I57" s="25" t="n"/>
      <c r="J57" s="8" t="n"/>
      <c r="K57" s="8" t="n"/>
      <c r="L57" s="27" t="n"/>
      <c r="M57" s="28">
        <f>IF(OR($D57="",$F57="",$G57=""),"",IF($G57=0,IF($Q$1&gt;=$F57,1,0),IF($Q$1&lt;$F57,0,IF($Q$1&gt;=$H57,1,NETWORKDAYS($F57,$Q$1,JoursNonTravailles)/$G57))))</f>
        <v/>
      </c>
      <c r="N57" s="29">
        <f>IF($D57="","",IF($L57&gt;=1,"Terminée",IF($F57="","À planifier",IF(AND($H57&lt;&gt;"",$Q$1&gt;$H57),"En retard",IF(AND($L57=0,$Q$1&gt;$F57),"Démarrage en retard",IF($L57&gt;0,"En cours","À venir"))))))</f>
        <v/>
      </c>
      <c r="O57" s="24">
        <f>IF(OR($D57="",$H57=""),"",IF($K57&lt;&gt;"",IF($K57&gt;=$H57,NETWORKDAYS($H57,$K57,JoursNonTravailles)-1,-(NETWORKDAYS($K57,$H57,JoursNonTravailles)-1)),IF(AND($Q$1&gt;$H57,$L57&lt;1),NETWORKDAYS($H57,$Q$1,JoursNonTravailles)-1,0)))</f>
        <v/>
      </c>
      <c r="P57" s="26">
        <f>IF($D57="","",IF($K57&lt;&gt;"",$K57,IF(OR($F57="",$G57=""),"",IF($J57&lt;&gt;"",IF($G57=0,MAX($J57,$Q$1),WORKDAY(MAX($J57,$Q$1)-1,MAX(1,ROUNDUP($G57*(1-$L57),0)),JoursNonTravailles)),IF($G57=0,MAX($F57,$Q$1,IF(AND(ISNUMBER($I57),$I57&gt;=1,$I57&lt;=60,$I57&lt;&gt;ROW()-4,ISNUMBER(OFFSET($P$4,$I57,0))),WORKDAY(OFFSET($P$4,$I57,0),1,JoursNonTravailles),0)),WORKDAY(MAX($F57,$Q$1,IF(AND(ISNUMBER($I57),$I57&gt;=1,$I57&lt;=60,$I57&lt;&gt;ROW()-4,ISNUMBER(OFFSET($P$4,$I57,0))),WORKDAY(OFFSET($P$4,$I57,0),1,JoursNonTravailles),0))-1,$G57,JoursNonTravailles))))))</f>
        <v/>
      </c>
      <c r="Q57" s="30">
        <f>IF($D57="","",IF(AND($F57&lt;&gt;"",$G57=""),"Durée manquante",IF(AND(ISNUMBER($I57),OR($I57&lt;1,$I57&gt;60,$I57=ROW()-4)),"Prédécesseur invalide",IF(AND(ISNUMBER($I57),$F57&lt;&gt;"",ISNUMBER(OFFSET($H$4,$I57,0)),$F57&lt;OFFSET($H$4,$I57,0)),"Démarre avant la fin de la tâche "&amp;$I57,IF(AND($J57&lt;&gt;"",$K57&lt;&gt;"",$K57&lt;$J57),"Fin réelle avant début réel",IF(AND($L57&gt;=1,$K57=""),"Terminée sans date de fin réelle",IF(AND($L57&gt;0,$L57&lt;1,$J57=""),"Avancement sans date de début réel","OK")))))))</f>
        <v/>
      </c>
      <c r="R57" s="6" t="n"/>
      <c r="S57" s="31" t="n"/>
      <c r="T57" s="31" t="n"/>
      <c r="U57" s="31" t="n"/>
      <c r="V57" s="31" t="n"/>
      <c r="W57" s="31" t="n"/>
      <c r="X57" s="31" t="n"/>
      <c r="Y57" s="31" t="n"/>
      <c r="Z57" s="31" t="n"/>
      <c r="AA57" s="31" t="n"/>
      <c r="AB57" s="31" t="n"/>
      <c r="AC57" s="31" t="n"/>
      <c r="AD57" s="31" t="n"/>
      <c r="AE57" s="31" t="n"/>
      <c r="AF57" s="31" t="n"/>
      <c r="AG57" s="31" t="n"/>
      <c r="AH57" s="31" t="n"/>
      <c r="AI57" s="31" t="n"/>
      <c r="AJ57" s="31" t="n"/>
      <c r="AK57" s="31" t="n"/>
      <c r="AL57" s="31" t="n"/>
      <c r="AM57" s="31" t="n"/>
      <c r="AN57" s="31" t="n"/>
      <c r="AO57" s="31" t="n"/>
      <c r="AP57" s="31" t="n"/>
      <c r="AQ57" s="31" t="n"/>
      <c r="AR57" s="31" t="n"/>
      <c r="AS57" s="31" t="n"/>
      <c r="AT57" s="31" t="n"/>
      <c r="AU57" s="31" t="n"/>
      <c r="AV57" s="31" t="n"/>
    </row>
    <row r="58" ht="15" customHeight="1">
      <c r="A58" s="24">
        <f>ROW()-4</f>
        <v/>
      </c>
      <c r="B58" s="6" t="n"/>
      <c r="C58" s="6" t="n"/>
      <c r="D58" s="6" t="n"/>
      <c r="E58" s="6" t="n"/>
      <c r="F58" s="8" t="n"/>
      <c r="G58" s="25" t="n"/>
      <c r="H58" s="26">
        <f>IF(OR($D58="",$F58="",$G58=""),"",IF($G58=0,$F58,WORKDAY($F58-1,$G58,JoursNonTravailles)))</f>
        <v/>
      </c>
      <c r="I58" s="25" t="n"/>
      <c r="J58" s="8" t="n"/>
      <c r="K58" s="8" t="n"/>
      <c r="L58" s="27" t="n"/>
      <c r="M58" s="28">
        <f>IF(OR($D58="",$F58="",$G58=""),"",IF($G58=0,IF($Q$1&gt;=$F58,1,0),IF($Q$1&lt;$F58,0,IF($Q$1&gt;=$H58,1,NETWORKDAYS($F58,$Q$1,JoursNonTravailles)/$G58))))</f>
        <v/>
      </c>
      <c r="N58" s="29">
        <f>IF($D58="","",IF($L58&gt;=1,"Terminée",IF($F58="","À planifier",IF(AND($H58&lt;&gt;"",$Q$1&gt;$H58),"En retard",IF(AND($L58=0,$Q$1&gt;$F58),"Démarrage en retard",IF($L58&gt;0,"En cours","À venir"))))))</f>
        <v/>
      </c>
      <c r="O58" s="24">
        <f>IF(OR($D58="",$H58=""),"",IF($K58&lt;&gt;"",IF($K58&gt;=$H58,NETWORKDAYS($H58,$K58,JoursNonTravailles)-1,-(NETWORKDAYS($K58,$H58,JoursNonTravailles)-1)),IF(AND($Q$1&gt;$H58,$L58&lt;1),NETWORKDAYS($H58,$Q$1,JoursNonTravailles)-1,0)))</f>
        <v/>
      </c>
      <c r="P58" s="26">
        <f>IF($D58="","",IF($K58&lt;&gt;"",$K58,IF(OR($F58="",$G58=""),"",IF($J58&lt;&gt;"",IF($G58=0,MAX($J58,$Q$1),WORKDAY(MAX($J58,$Q$1)-1,MAX(1,ROUNDUP($G58*(1-$L58),0)),JoursNonTravailles)),IF($G58=0,MAX($F58,$Q$1,IF(AND(ISNUMBER($I58),$I58&gt;=1,$I58&lt;=60,$I58&lt;&gt;ROW()-4,ISNUMBER(OFFSET($P$4,$I58,0))),WORKDAY(OFFSET($P$4,$I58,0),1,JoursNonTravailles),0)),WORKDAY(MAX($F58,$Q$1,IF(AND(ISNUMBER($I58),$I58&gt;=1,$I58&lt;=60,$I58&lt;&gt;ROW()-4,ISNUMBER(OFFSET($P$4,$I58,0))),WORKDAY(OFFSET($P$4,$I58,0),1,JoursNonTravailles),0))-1,$G58,JoursNonTravailles))))))</f>
        <v/>
      </c>
      <c r="Q58" s="30">
        <f>IF($D58="","",IF(AND($F58&lt;&gt;"",$G58=""),"Durée manquante",IF(AND(ISNUMBER($I58),OR($I58&lt;1,$I58&gt;60,$I58=ROW()-4)),"Prédécesseur invalide",IF(AND(ISNUMBER($I58),$F58&lt;&gt;"",ISNUMBER(OFFSET($H$4,$I58,0)),$F58&lt;OFFSET($H$4,$I58,0)),"Démarre avant la fin de la tâche "&amp;$I58,IF(AND($J58&lt;&gt;"",$K58&lt;&gt;"",$K58&lt;$J58),"Fin réelle avant début réel",IF(AND($L58&gt;=1,$K58=""),"Terminée sans date de fin réelle",IF(AND($L58&gt;0,$L58&lt;1,$J58=""),"Avancement sans date de début réel","OK")))))))</f>
        <v/>
      </c>
      <c r="R58" s="6" t="n"/>
      <c r="S58" s="31" t="n"/>
      <c r="T58" s="31" t="n"/>
      <c r="U58" s="31" t="n"/>
      <c r="V58" s="31" t="n"/>
      <c r="W58" s="31" t="n"/>
      <c r="X58" s="31" t="n"/>
      <c r="Y58" s="31" t="n"/>
      <c r="Z58" s="31" t="n"/>
      <c r="AA58" s="31" t="n"/>
      <c r="AB58" s="31" t="n"/>
      <c r="AC58" s="31" t="n"/>
      <c r="AD58" s="31" t="n"/>
      <c r="AE58" s="31" t="n"/>
      <c r="AF58" s="31" t="n"/>
      <c r="AG58" s="31" t="n"/>
      <c r="AH58" s="31" t="n"/>
      <c r="AI58" s="31" t="n"/>
      <c r="AJ58" s="31" t="n"/>
      <c r="AK58" s="31" t="n"/>
      <c r="AL58" s="31" t="n"/>
      <c r="AM58" s="31" t="n"/>
      <c r="AN58" s="31" t="n"/>
      <c r="AO58" s="31" t="n"/>
      <c r="AP58" s="31" t="n"/>
      <c r="AQ58" s="31" t="n"/>
      <c r="AR58" s="31" t="n"/>
      <c r="AS58" s="31" t="n"/>
      <c r="AT58" s="31" t="n"/>
      <c r="AU58" s="31" t="n"/>
      <c r="AV58" s="31" t="n"/>
    </row>
    <row r="59" ht="15" customHeight="1">
      <c r="A59" s="24">
        <f>ROW()-4</f>
        <v/>
      </c>
      <c r="B59" s="6" t="n"/>
      <c r="C59" s="6" t="n"/>
      <c r="D59" s="6" t="n"/>
      <c r="E59" s="6" t="n"/>
      <c r="F59" s="8" t="n"/>
      <c r="G59" s="25" t="n"/>
      <c r="H59" s="26">
        <f>IF(OR($D59="",$F59="",$G59=""),"",IF($G59=0,$F59,WORKDAY($F59-1,$G59,JoursNonTravailles)))</f>
        <v/>
      </c>
      <c r="I59" s="25" t="n"/>
      <c r="J59" s="8" t="n"/>
      <c r="K59" s="8" t="n"/>
      <c r="L59" s="27" t="n"/>
      <c r="M59" s="28">
        <f>IF(OR($D59="",$F59="",$G59=""),"",IF($G59=0,IF($Q$1&gt;=$F59,1,0),IF($Q$1&lt;$F59,0,IF($Q$1&gt;=$H59,1,NETWORKDAYS($F59,$Q$1,JoursNonTravailles)/$G59))))</f>
        <v/>
      </c>
      <c r="N59" s="29">
        <f>IF($D59="","",IF($L59&gt;=1,"Terminée",IF($F59="","À planifier",IF(AND($H59&lt;&gt;"",$Q$1&gt;$H59),"En retard",IF(AND($L59=0,$Q$1&gt;$F59),"Démarrage en retard",IF($L59&gt;0,"En cours","À venir"))))))</f>
        <v/>
      </c>
      <c r="O59" s="24">
        <f>IF(OR($D59="",$H59=""),"",IF($K59&lt;&gt;"",IF($K59&gt;=$H59,NETWORKDAYS($H59,$K59,JoursNonTravailles)-1,-(NETWORKDAYS($K59,$H59,JoursNonTravailles)-1)),IF(AND($Q$1&gt;$H59,$L59&lt;1),NETWORKDAYS($H59,$Q$1,JoursNonTravailles)-1,0)))</f>
        <v/>
      </c>
      <c r="P59" s="26">
        <f>IF($D59="","",IF($K59&lt;&gt;"",$K59,IF(OR($F59="",$G59=""),"",IF($J59&lt;&gt;"",IF($G59=0,MAX($J59,$Q$1),WORKDAY(MAX($J59,$Q$1)-1,MAX(1,ROUNDUP($G59*(1-$L59),0)),JoursNonTravailles)),IF($G59=0,MAX($F59,$Q$1,IF(AND(ISNUMBER($I59),$I59&gt;=1,$I59&lt;=60,$I59&lt;&gt;ROW()-4,ISNUMBER(OFFSET($P$4,$I59,0))),WORKDAY(OFFSET($P$4,$I59,0),1,JoursNonTravailles),0)),WORKDAY(MAX($F59,$Q$1,IF(AND(ISNUMBER($I59),$I59&gt;=1,$I59&lt;=60,$I59&lt;&gt;ROW()-4,ISNUMBER(OFFSET($P$4,$I59,0))),WORKDAY(OFFSET($P$4,$I59,0),1,JoursNonTravailles),0))-1,$G59,JoursNonTravailles))))))</f>
        <v/>
      </c>
      <c r="Q59" s="30">
        <f>IF($D59="","",IF(AND($F59&lt;&gt;"",$G59=""),"Durée manquante",IF(AND(ISNUMBER($I59),OR($I59&lt;1,$I59&gt;60,$I59=ROW()-4)),"Prédécesseur invalide",IF(AND(ISNUMBER($I59),$F59&lt;&gt;"",ISNUMBER(OFFSET($H$4,$I59,0)),$F59&lt;OFFSET($H$4,$I59,0)),"Démarre avant la fin de la tâche "&amp;$I59,IF(AND($J59&lt;&gt;"",$K59&lt;&gt;"",$K59&lt;$J59),"Fin réelle avant début réel",IF(AND($L59&gt;=1,$K59=""),"Terminée sans date de fin réelle",IF(AND($L59&gt;0,$L59&lt;1,$J59=""),"Avancement sans date de début réel","OK")))))))</f>
        <v/>
      </c>
      <c r="R59" s="6" t="n"/>
      <c r="S59" s="31" t="n"/>
      <c r="T59" s="31" t="n"/>
      <c r="U59" s="31" t="n"/>
      <c r="V59" s="31" t="n"/>
      <c r="W59" s="31" t="n"/>
      <c r="X59" s="31" t="n"/>
      <c r="Y59" s="31" t="n"/>
      <c r="Z59" s="31" t="n"/>
      <c r="AA59" s="31" t="n"/>
      <c r="AB59" s="31" t="n"/>
      <c r="AC59" s="31" t="n"/>
      <c r="AD59" s="31" t="n"/>
      <c r="AE59" s="31" t="n"/>
      <c r="AF59" s="31" t="n"/>
      <c r="AG59" s="31" t="n"/>
      <c r="AH59" s="31" t="n"/>
      <c r="AI59" s="31" t="n"/>
      <c r="AJ59" s="31" t="n"/>
      <c r="AK59" s="31" t="n"/>
      <c r="AL59" s="31" t="n"/>
      <c r="AM59" s="31" t="n"/>
      <c r="AN59" s="31" t="n"/>
      <c r="AO59" s="31" t="n"/>
      <c r="AP59" s="31" t="n"/>
      <c r="AQ59" s="31" t="n"/>
      <c r="AR59" s="31" t="n"/>
      <c r="AS59" s="31" t="n"/>
      <c r="AT59" s="31" t="n"/>
      <c r="AU59" s="31" t="n"/>
      <c r="AV59" s="31" t="n"/>
    </row>
    <row r="60" ht="15" customHeight="1">
      <c r="A60" s="24">
        <f>ROW()-4</f>
        <v/>
      </c>
      <c r="B60" s="6" t="n"/>
      <c r="C60" s="6" t="n"/>
      <c r="D60" s="6" t="n"/>
      <c r="E60" s="6" t="n"/>
      <c r="F60" s="8" t="n"/>
      <c r="G60" s="25" t="n"/>
      <c r="H60" s="26">
        <f>IF(OR($D60="",$F60="",$G60=""),"",IF($G60=0,$F60,WORKDAY($F60-1,$G60,JoursNonTravailles)))</f>
        <v/>
      </c>
      <c r="I60" s="25" t="n"/>
      <c r="J60" s="8" t="n"/>
      <c r="K60" s="8" t="n"/>
      <c r="L60" s="27" t="n"/>
      <c r="M60" s="28">
        <f>IF(OR($D60="",$F60="",$G60=""),"",IF($G60=0,IF($Q$1&gt;=$F60,1,0),IF($Q$1&lt;$F60,0,IF($Q$1&gt;=$H60,1,NETWORKDAYS($F60,$Q$1,JoursNonTravailles)/$G60))))</f>
        <v/>
      </c>
      <c r="N60" s="29">
        <f>IF($D60="","",IF($L60&gt;=1,"Terminée",IF($F60="","À planifier",IF(AND($H60&lt;&gt;"",$Q$1&gt;$H60),"En retard",IF(AND($L60=0,$Q$1&gt;$F60),"Démarrage en retard",IF($L60&gt;0,"En cours","À venir"))))))</f>
        <v/>
      </c>
      <c r="O60" s="24">
        <f>IF(OR($D60="",$H60=""),"",IF($K60&lt;&gt;"",IF($K60&gt;=$H60,NETWORKDAYS($H60,$K60,JoursNonTravailles)-1,-(NETWORKDAYS($K60,$H60,JoursNonTravailles)-1)),IF(AND($Q$1&gt;$H60,$L60&lt;1),NETWORKDAYS($H60,$Q$1,JoursNonTravailles)-1,0)))</f>
        <v/>
      </c>
      <c r="P60" s="26">
        <f>IF($D60="","",IF($K60&lt;&gt;"",$K60,IF(OR($F60="",$G60=""),"",IF($J60&lt;&gt;"",IF($G60=0,MAX($J60,$Q$1),WORKDAY(MAX($J60,$Q$1)-1,MAX(1,ROUNDUP($G60*(1-$L60),0)),JoursNonTravailles)),IF($G60=0,MAX($F60,$Q$1,IF(AND(ISNUMBER($I60),$I60&gt;=1,$I60&lt;=60,$I60&lt;&gt;ROW()-4,ISNUMBER(OFFSET($P$4,$I60,0))),WORKDAY(OFFSET($P$4,$I60,0),1,JoursNonTravailles),0)),WORKDAY(MAX($F60,$Q$1,IF(AND(ISNUMBER($I60),$I60&gt;=1,$I60&lt;=60,$I60&lt;&gt;ROW()-4,ISNUMBER(OFFSET($P$4,$I60,0))),WORKDAY(OFFSET($P$4,$I60,0),1,JoursNonTravailles),0))-1,$G60,JoursNonTravailles))))))</f>
        <v/>
      </c>
      <c r="Q60" s="30">
        <f>IF($D60="","",IF(AND($F60&lt;&gt;"",$G60=""),"Durée manquante",IF(AND(ISNUMBER($I60),OR($I60&lt;1,$I60&gt;60,$I60=ROW()-4)),"Prédécesseur invalide",IF(AND(ISNUMBER($I60),$F60&lt;&gt;"",ISNUMBER(OFFSET($H$4,$I60,0)),$F60&lt;OFFSET($H$4,$I60,0)),"Démarre avant la fin de la tâche "&amp;$I60,IF(AND($J60&lt;&gt;"",$K60&lt;&gt;"",$K60&lt;$J60),"Fin réelle avant début réel",IF(AND($L60&gt;=1,$K60=""),"Terminée sans date de fin réelle",IF(AND($L60&gt;0,$L60&lt;1,$J60=""),"Avancement sans date de début réel","OK")))))))</f>
        <v/>
      </c>
      <c r="R60" s="6" t="n"/>
      <c r="S60" s="31" t="n"/>
      <c r="T60" s="31" t="n"/>
      <c r="U60" s="31" t="n"/>
      <c r="V60" s="31" t="n"/>
      <c r="W60" s="31" t="n"/>
      <c r="X60" s="31" t="n"/>
      <c r="Y60" s="31" t="n"/>
      <c r="Z60" s="31" t="n"/>
      <c r="AA60" s="31" t="n"/>
      <c r="AB60" s="31" t="n"/>
      <c r="AC60" s="31" t="n"/>
      <c r="AD60" s="31" t="n"/>
      <c r="AE60" s="31" t="n"/>
      <c r="AF60" s="31" t="n"/>
      <c r="AG60" s="31" t="n"/>
      <c r="AH60" s="31" t="n"/>
      <c r="AI60" s="31" t="n"/>
      <c r="AJ60" s="31" t="n"/>
      <c r="AK60" s="31" t="n"/>
      <c r="AL60" s="31" t="n"/>
      <c r="AM60" s="31" t="n"/>
      <c r="AN60" s="31" t="n"/>
      <c r="AO60" s="31" t="n"/>
      <c r="AP60" s="31" t="n"/>
      <c r="AQ60" s="31" t="n"/>
      <c r="AR60" s="31" t="n"/>
      <c r="AS60" s="31" t="n"/>
      <c r="AT60" s="31" t="n"/>
      <c r="AU60" s="31" t="n"/>
      <c r="AV60" s="31" t="n"/>
    </row>
    <row r="61" ht="15" customHeight="1">
      <c r="A61" s="24">
        <f>ROW()-4</f>
        <v/>
      </c>
      <c r="B61" s="6" t="n"/>
      <c r="C61" s="6" t="n"/>
      <c r="D61" s="6" t="n"/>
      <c r="E61" s="6" t="n"/>
      <c r="F61" s="8" t="n"/>
      <c r="G61" s="25" t="n"/>
      <c r="H61" s="26">
        <f>IF(OR($D61="",$F61="",$G61=""),"",IF($G61=0,$F61,WORKDAY($F61-1,$G61,JoursNonTravailles)))</f>
        <v/>
      </c>
      <c r="I61" s="25" t="n"/>
      <c r="J61" s="8" t="n"/>
      <c r="K61" s="8" t="n"/>
      <c r="L61" s="27" t="n"/>
      <c r="M61" s="28">
        <f>IF(OR($D61="",$F61="",$G61=""),"",IF($G61=0,IF($Q$1&gt;=$F61,1,0),IF($Q$1&lt;$F61,0,IF($Q$1&gt;=$H61,1,NETWORKDAYS($F61,$Q$1,JoursNonTravailles)/$G61))))</f>
        <v/>
      </c>
      <c r="N61" s="29">
        <f>IF($D61="","",IF($L61&gt;=1,"Terminée",IF($F61="","À planifier",IF(AND($H61&lt;&gt;"",$Q$1&gt;$H61),"En retard",IF(AND($L61=0,$Q$1&gt;$F61),"Démarrage en retard",IF($L61&gt;0,"En cours","À venir"))))))</f>
        <v/>
      </c>
      <c r="O61" s="24">
        <f>IF(OR($D61="",$H61=""),"",IF($K61&lt;&gt;"",IF($K61&gt;=$H61,NETWORKDAYS($H61,$K61,JoursNonTravailles)-1,-(NETWORKDAYS($K61,$H61,JoursNonTravailles)-1)),IF(AND($Q$1&gt;$H61,$L61&lt;1),NETWORKDAYS($H61,$Q$1,JoursNonTravailles)-1,0)))</f>
        <v/>
      </c>
      <c r="P61" s="26">
        <f>IF($D61="","",IF($K61&lt;&gt;"",$K61,IF(OR($F61="",$G61=""),"",IF($J61&lt;&gt;"",IF($G61=0,MAX($J61,$Q$1),WORKDAY(MAX($J61,$Q$1)-1,MAX(1,ROUNDUP($G61*(1-$L61),0)),JoursNonTravailles)),IF($G61=0,MAX($F61,$Q$1,IF(AND(ISNUMBER($I61),$I61&gt;=1,$I61&lt;=60,$I61&lt;&gt;ROW()-4,ISNUMBER(OFFSET($P$4,$I61,0))),WORKDAY(OFFSET($P$4,$I61,0),1,JoursNonTravailles),0)),WORKDAY(MAX($F61,$Q$1,IF(AND(ISNUMBER($I61),$I61&gt;=1,$I61&lt;=60,$I61&lt;&gt;ROW()-4,ISNUMBER(OFFSET($P$4,$I61,0))),WORKDAY(OFFSET($P$4,$I61,0),1,JoursNonTravailles),0))-1,$G61,JoursNonTravailles))))))</f>
        <v/>
      </c>
      <c r="Q61" s="30">
        <f>IF($D61="","",IF(AND($F61&lt;&gt;"",$G61=""),"Durée manquante",IF(AND(ISNUMBER($I61),OR($I61&lt;1,$I61&gt;60,$I61=ROW()-4)),"Prédécesseur invalide",IF(AND(ISNUMBER($I61),$F61&lt;&gt;"",ISNUMBER(OFFSET($H$4,$I61,0)),$F61&lt;OFFSET($H$4,$I61,0)),"Démarre avant la fin de la tâche "&amp;$I61,IF(AND($J61&lt;&gt;"",$K61&lt;&gt;"",$K61&lt;$J61),"Fin réelle avant début réel",IF(AND($L61&gt;=1,$K61=""),"Terminée sans date de fin réelle",IF(AND($L61&gt;0,$L61&lt;1,$J61=""),"Avancement sans date de début réel","OK")))))))</f>
        <v/>
      </c>
      <c r="R61" s="6" t="n"/>
      <c r="S61" s="31" t="n"/>
      <c r="T61" s="31" t="n"/>
      <c r="U61" s="31" t="n"/>
      <c r="V61" s="31" t="n"/>
      <c r="W61" s="31" t="n"/>
      <c r="X61" s="31" t="n"/>
      <c r="Y61" s="31" t="n"/>
      <c r="Z61" s="31" t="n"/>
      <c r="AA61" s="31" t="n"/>
      <c r="AB61" s="31" t="n"/>
      <c r="AC61" s="31" t="n"/>
      <c r="AD61" s="31" t="n"/>
      <c r="AE61" s="31" t="n"/>
      <c r="AF61" s="31" t="n"/>
      <c r="AG61" s="31" t="n"/>
      <c r="AH61" s="31" t="n"/>
      <c r="AI61" s="31" t="n"/>
      <c r="AJ61" s="31" t="n"/>
      <c r="AK61" s="31" t="n"/>
      <c r="AL61" s="31" t="n"/>
      <c r="AM61" s="31" t="n"/>
      <c r="AN61" s="31" t="n"/>
      <c r="AO61" s="31" t="n"/>
      <c r="AP61" s="31" t="n"/>
      <c r="AQ61" s="31" t="n"/>
      <c r="AR61" s="31" t="n"/>
      <c r="AS61" s="31" t="n"/>
      <c r="AT61" s="31" t="n"/>
      <c r="AU61" s="31" t="n"/>
      <c r="AV61" s="31" t="n"/>
    </row>
    <row r="62" ht="15" customHeight="1">
      <c r="A62" s="24">
        <f>ROW()-4</f>
        <v/>
      </c>
      <c r="B62" s="6" t="n"/>
      <c r="C62" s="6" t="n"/>
      <c r="D62" s="6" t="n"/>
      <c r="E62" s="6" t="n"/>
      <c r="F62" s="8" t="n"/>
      <c r="G62" s="25" t="n"/>
      <c r="H62" s="26">
        <f>IF(OR($D62="",$F62="",$G62=""),"",IF($G62=0,$F62,WORKDAY($F62-1,$G62,JoursNonTravailles)))</f>
        <v/>
      </c>
      <c r="I62" s="25" t="n"/>
      <c r="J62" s="8" t="n"/>
      <c r="K62" s="8" t="n"/>
      <c r="L62" s="27" t="n"/>
      <c r="M62" s="28">
        <f>IF(OR($D62="",$F62="",$G62=""),"",IF($G62=0,IF($Q$1&gt;=$F62,1,0),IF($Q$1&lt;$F62,0,IF($Q$1&gt;=$H62,1,NETWORKDAYS($F62,$Q$1,JoursNonTravailles)/$G62))))</f>
        <v/>
      </c>
      <c r="N62" s="29">
        <f>IF($D62="","",IF($L62&gt;=1,"Terminée",IF($F62="","À planifier",IF(AND($H62&lt;&gt;"",$Q$1&gt;$H62),"En retard",IF(AND($L62=0,$Q$1&gt;$F62),"Démarrage en retard",IF($L62&gt;0,"En cours","À venir"))))))</f>
        <v/>
      </c>
      <c r="O62" s="24">
        <f>IF(OR($D62="",$H62=""),"",IF($K62&lt;&gt;"",IF($K62&gt;=$H62,NETWORKDAYS($H62,$K62,JoursNonTravailles)-1,-(NETWORKDAYS($K62,$H62,JoursNonTravailles)-1)),IF(AND($Q$1&gt;$H62,$L62&lt;1),NETWORKDAYS($H62,$Q$1,JoursNonTravailles)-1,0)))</f>
        <v/>
      </c>
      <c r="P62" s="26">
        <f>IF($D62="","",IF($K62&lt;&gt;"",$K62,IF(OR($F62="",$G62=""),"",IF($J62&lt;&gt;"",IF($G62=0,MAX($J62,$Q$1),WORKDAY(MAX($J62,$Q$1)-1,MAX(1,ROUNDUP($G62*(1-$L62),0)),JoursNonTravailles)),IF($G62=0,MAX($F62,$Q$1,IF(AND(ISNUMBER($I62),$I62&gt;=1,$I62&lt;=60,$I62&lt;&gt;ROW()-4,ISNUMBER(OFFSET($P$4,$I62,0))),WORKDAY(OFFSET($P$4,$I62,0),1,JoursNonTravailles),0)),WORKDAY(MAX($F62,$Q$1,IF(AND(ISNUMBER($I62),$I62&gt;=1,$I62&lt;=60,$I62&lt;&gt;ROW()-4,ISNUMBER(OFFSET($P$4,$I62,0))),WORKDAY(OFFSET($P$4,$I62,0),1,JoursNonTravailles),0))-1,$G62,JoursNonTravailles))))))</f>
        <v/>
      </c>
      <c r="Q62" s="30">
        <f>IF($D62="","",IF(AND($F62&lt;&gt;"",$G62=""),"Durée manquante",IF(AND(ISNUMBER($I62),OR($I62&lt;1,$I62&gt;60,$I62=ROW()-4)),"Prédécesseur invalide",IF(AND(ISNUMBER($I62),$F62&lt;&gt;"",ISNUMBER(OFFSET($H$4,$I62,0)),$F62&lt;OFFSET($H$4,$I62,0)),"Démarre avant la fin de la tâche "&amp;$I62,IF(AND($J62&lt;&gt;"",$K62&lt;&gt;"",$K62&lt;$J62),"Fin réelle avant début réel",IF(AND($L62&gt;=1,$K62=""),"Terminée sans date de fin réelle",IF(AND($L62&gt;0,$L62&lt;1,$J62=""),"Avancement sans date de début réel","OK")))))))</f>
        <v/>
      </c>
      <c r="R62" s="6" t="n"/>
      <c r="S62" s="31" t="n"/>
      <c r="T62" s="31" t="n"/>
      <c r="U62" s="31" t="n"/>
      <c r="V62" s="31" t="n"/>
      <c r="W62" s="31" t="n"/>
      <c r="X62" s="31" t="n"/>
      <c r="Y62" s="31" t="n"/>
      <c r="Z62" s="31" t="n"/>
      <c r="AA62" s="31" t="n"/>
      <c r="AB62" s="31" t="n"/>
      <c r="AC62" s="31" t="n"/>
      <c r="AD62" s="31" t="n"/>
      <c r="AE62" s="31" t="n"/>
      <c r="AF62" s="31" t="n"/>
      <c r="AG62" s="31" t="n"/>
      <c r="AH62" s="31" t="n"/>
      <c r="AI62" s="31" t="n"/>
      <c r="AJ62" s="31" t="n"/>
      <c r="AK62" s="31" t="n"/>
      <c r="AL62" s="31" t="n"/>
      <c r="AM62" s="31" t="n"/>
      <c r="AN62" s="31" t="n"/>
      <c r="AO62" s="31" t="n"/>
      <c r="AP62" s="31" t="n"/>
      <c r="AQ62" s="31" t="n"/>
      <c r="AR62" s="31" t="n"/>
      <c r="AS62" s="31" t="n"/>
      <c r="AT62" s="31" t="n"/>
      <c r="AU62" s="31" t="n"/>
      <c r="AV62" s="31" t="n"/>
    </row>
    <row r="63" ht="15" customHeight="1">
      <c r="A63" s="24">
        <f>ROW()-4</f>
        <v/>
      </c>
      <c r="B63" s="6" t="n"/>
      <c r="C63" s="6" t="n"/>
      <c r="D63" s="6" t="n"/>
      <c r="E63" s="6" t="n"/>
      <c r="F63" s="8" t="n"/>
      <c r="G63" s="25" t="n"/>
      <c r="H63" s="26">
        <f>IF(OR($D63="",$F63="",$G63=""),"",IF($G63=0,$F63,WORKDAY($F63-1,$G63,JoursNonTravailles)))</f>
        <v/>
      </c>
      <c r="I63" s="25" t="n"/>
      <c r="J63" s="8" t="n"/>
      <c r="K63" s="8" t="n"/>
      <c r="L63" s="27" t="n"/>
      <c r="M63" s="28">
        <f>IF(OR($D63="",$F63="",$G63=""),"",IF($G63=0,IF($Q$1&gt;=$F63,1,0),IF($Q$1&lt;$F63,0,IF($Q$1&gt;=$H63,1,NETWORKDAYS($F63,$Q$1,JoursNonTravailles)/$G63))))</f>
        <v/>
      </c>
      <c r="N63" s="29">
        <f>IF($D63="","",IF($L63&gt;=1,"Terminée",IF($F63="","À planifier",IF(AND($H63&lt;&gt;"",$Q$1&gt;$H63),"En retard",IF(AND($L63=0,$Q$1&gt;$F63),"Démarrage en retard",IF($L63&gt;0,"En cours","À venir"))))))</f>
        <v/>
      </c>
      <c r="O63" s="24">
        <f>IF(OR($D63="",$H63=""),"",IF($K63&lt;&gt;"",IF($K63&gt;=$H63,NETWORKDAYS($H63,$K63,JoursNonTravailles)-1,-(NETWORKDAYS($K63,$H63,JoursNonTravailles)-1)),IF(AND($Q$1&gt;$H63,$L63&lt;1),NETWORKDAYS($H63,$Q$1,JoursNonTravailles)-1,0)))</f>
        <v/>
      </c>
      <c r="P63" s="26">
        <f>IF($D63="","",IF($K63&lt;&gt;"",$K63,IF(OR($F63="",$G63=""),"",IF($J63&lt;&gt;"",IF($G63=0,MAX($J63,$Q$1),WORKDAY(MAX($J63,$Q$1)-1,MAX(1,ROUNDUP($G63*(1-$L63),0)),JoursNonTravailles)),IF($G63=0,MAX($F63,$Q$1,IF(AND(ISNUMBER($I63),$I63&gt;=1,$I63&lt;=60,$I63&lt;&gt;ROW()-4,ISNUMBER(OFFSET($P$4,$I63,0))),WORKDAY(OFFSET($P$4,$I63,0),1,JoursNonTravailles),0)),WORKDAY(MAX($F63,$Q$1,IF(AND(ISNUMBER($I63),$I63&gt;=1,$I63&lt;=60,$I63&lt;&gt;ROW()-4,ISNUMBER(OFFSET($P$4,$I63,0))),WORKDAY(OFFSET($P$4,$I63,0),1,JoursNonTravailles),0))-1,$G63,JoursNonTravailles))))))</f>
        <v/>
      </c>
      <c r="Q63" s="30">
        <f>IF($D63="","",IF(AND($F63&lt;&gt;"",$G63=""),"Durée manquante",IF(AND(ISNUMBER($I63),OR($I63&lt;1,$I63&gt;60,$I63=ROW()-4)),"Prédécesseur invalide",IF(AND(ISNUMBER($I63),$F63&lt;&gt;"",ISNUMBER(OFFSET($H$4,$I63,0)),$F63&lt;OFFSET($H$4,$I63,0)),"Démarre avant la fin de la tâche "&amp;$I63,IF(AND($J63&lt;&gt;"",$K63&lt;&gt;"",$K63&lt;$J63),"Fin réelle avant début réel",IF(AND($L63&gt;=1,$K63=""),"Terminée sans date de fin réelle",IF(AND($L63&gt;0,$L63&lt;1,$J63=""),"Avancement sans date de début réel","OK")))))))</f>
        <v/>
      </c>
      <c r="R63" s="6" t="n"/>
      <c r="S63" s="31" t="n"/>
      <c r="T63" s="31" t="n"/>
      <c r="U63" s="31" t="n"/>
      <c r="V63" s="31" t="n"/>
      <c r="W63" s="31" t="n"/>
      <c r="X63" s="31" t="n"/>
      <c r="Y63" s="31" t="n"/>
      <c r="Z63" s="31" t="n"/>
      <c r="AA63" s="31" t="n"/>
      <c r="AB63" s="31" t="n"/>
      <c r="AC63" s="31" t="n"/>
      <c r="AD63" s="31" t="n"/>
      <c r="AE63" s="31" t="n"/>
      <c r="AF63" s="31" t="n"/>
      <c r="AG63" s="31" t="n"/>
      <c r="AH63" s="31" t="n"/>
      <c r="AI63" s="31" t="n"/>
      <c r="AJ63" s="31" t="n"/>
      <c r="AK63" s="31" t="n"/>
      <c r="AL63" s="31" t="n"/>
      <c r="AM63" s="31" t="n"/>
      <c r="AN63" s="31" t="n"/>
      <c r="AO63" s="31" t="n"/>
      <c r="AP63" s="31" t="n"/>
      <c r="AQ63" s="31" t="n"/>
      <c r="AR63" s="31" t="n"/>
      <c r="AS63" s="31" t="n"/>
      <c r="AT63" s="31" t="n"/>
      <c r="AU63" s="31" t="n"/>
      <c r="AV63" s="31" t="n"/>
    </row>
    <row r="64" ht="15" customHeight="1">
      <c r="A64" s="24">
        <f>ROW()-4</f>
        <v/>
      </c>
      <c r="B64" s="6" t="n"/>
      <c r="C64" s="6" t="n"/>
      <c r="D64" s="6" t="n"/>
      <c r="E64" s="6" t="n"/>
      <c r="F64" s="8" t="n"/>
      <c r="G64" s="25" t="n"/>
      <c r="H64" s="26">
        <f>IF(OR($D64="",$F64="",$G64=""),"",IF($G64=0,$F64,WORKDAY($F64-1,$G64,JoursNonTravailles)))</f>
        <v/>
      </c>
      <c r="I64" s="25" t="n"/>
      <c r="J64" s="8" t="n"/>
      <c r="K64" s="8" t="n"/>
      <c r="L64" s="27" t="n"/>
      <c r="M64" s="28">
        <f>IF(OR($D64="",$F64="",$G64=""),"",IF($G64=0,IF($Q$1&gt;=$F64,1,0),IF($Q$1&lt;$F64,0,IF($Q$1&gt;=$H64,1,NETWORKDAYS($F64,$Q$1,JoursNonTravailles)/$G64))))</f>
        <v/>
      </c>
      <c r="N64" s="29">
        <f>IF($D64="","",IF($L64&gt;=1,"Terminée",IF($F64="","À planifier",IF(AND($H64&lt;&gt;"",$Q$1&gt;$H64),"En retard",IF(AND($L64=0,$Q$1&gt;$F64),"Démarrage en retard",IF($L64&gt;0,"En cours","À venir"))))))</f>
        <v/>
      </c>
      <c r="O64" s="24">
        <f>IF(OR($D64="",$H64=""),"",IF($K64&lt;&gt;"",IF($K64&gt;=$H64,NETWORKDAYS($H64,$K64,JoursNonTravailles)-1,-(NETWORKDAYS($K64,$H64,JoursNonTravailles)-1)),IF(AND($Q$1&gt;$H64,$L64&lt;1),NETWORKDAYS($H64,$Q$1,JoursNonTravailles)-1,0)))</f>
        <v/>
      </c>
      <c r="P64" s="26">
        <f>IF($D64="","",IF($K64&lt;&gt;"",$K64,IF(OR($F64="",$G64=""),"",IF($J64&lt;&gt;"",IF($G64=0,MAX($J64,$Q$1),WORKDAY(MAX($J64,$Q$1)-1,MAX(1,ROUNDUP($G64*(1-$L64),0)),JoursNonTravailles)),IF($G64=0,MAX($F64,$Q$1,IF(AND(ISNUMBER($I64),$I64&gt;=1,$I64&lt;=60,$I64&lt;&gt;ROW()-4,ISNUMBER(OFFSET($P$4,$I64,0))),WORKDAY(OFFSET($P$4,$I64,0),1,JoursNonTravailles),0)),WORKDAY(MAX($F64,$Q$1,IF(AND(ISNUMBER($I64),$I64&gt;=1,$I64&lt;=60,$I64&lt;&gt;ROW()-4,ISNUMBER(OFFSET($P$4,$I64,0))),WORKDAY(OFFSET($P$4,$I64,0),1,JoursNonTravailles),0))-1,$G64,JoursNonTravailles))))))</f>
        <v/>
      </c>
      <c r="Q64" s="30">
        <f>IF($D64="","",IF(AND($F64&lt;&gt;"",$G64=""),"Durée manquante",IF(AND(ISNUMBER($I64),OR($I64&lt;1,$I64&gt;60,$I64=ROW()-4)),"Prédécesseur invalide",IF(AND(ISNUMBER($I64),$F64&lt;&gt;"",ISNUMBER(OFFSET($H$4,$I64,0)),$F64&lt;OFFSET($H$4,$I64,0)),"Démarre avant la fin de la tâche "&amp;$I64,IF(AND($J64&lt;&gt;"",$K64&lt;&gt;"",$K64&lt;$J64),"Fin réelle avant début réel",IF(AND($L64&gt;=1,$K64=""),"Terminée sans date de fin réelle",IF(AND($L64&gt;0,$L64&lt;1,$J64=""),"Avancement sans date de début réel","OK")))))))</f>
        <v/>
      </c>
      <c r="R64" s="6" t="n"/>
      <c r="S64" s="31" t="n"/>
      <c r="T64" s="31" t="n"/>
      <c r="U64" s="31" t="n"/>
      <c r="V64" s="31" t="n"/>
      <c r="W64" s="31" t="n"/>
      <c r="X64" s="31" t="n"/>
      <c r="Y64" s="31" t="n"/>
      <c r="Z64" s="31" t="n"/>
      <c r="AA64" s="31" t="n"/>
      <c r="AB64" s="31" t="n"/>
      <c r="AC64" s="31" t="n"/>
      <c r="AD64" s="31" t="n"/>
      <c r="AE64" s="31" t="n"/>
      <c r="AF64" s="31" t="n"/>
      <c r="AG64" s="31" t="n"/>
      <c r="AH64" s="31" t="n"/>
      <c r="AI64" s="31" t="n"/>
      <c r="AJ64" s="31" t="n"/>
      <c r="AK64" s="31" t="n"/>
      <c r="AL64" s="31" t="n"/>
      <c r="AM64" s="31" t="n"/>
      <c r="AN64" s="31" t="n"/>
      <c r="AO64" s="31" t="n"/>
      <c r="AP64" s="31" t="n"/>
      <c r="AQ64" s="31" t="n"/>
      <c r="AR64" s="31" t="n"/>
      <c r="AS64" s="31" t="n"/>
      <c r="AT64" s="31" t="n"/>
      <c r="AU64" s="31" t="n"/>
      <c r="AV64" s="31" t="n"/>
    </row>
    <row r="65">
      <c r="A65" s="32" t="n"/>
      <c r="B65" s="32" t="n"/>
      <c r="C65" s="33" t="inlineStr">
        <is>
          <t>TOTAL</t>
        </is>
      </c>
      <c r="D65" s="34">
        <f>COUNTA($D$5:$D$64)&amp;" tâches"</f>
        <v/>
      </c>
      <c r="E65" s="32" t="n"/>
      <c r="F65" s="35">
        <f>IF(COUNT($F$5:$F$64)=0,"",MIN($F$5:$F$64))</f>
        <v/>
      </c>
      <c r="G65" s="36">
        <f>SUM($G$5:$G$64)</f>
        <v/>
      </c>
      <c r="H65" s="35">
        <f>IF(COUNT($H$5:$H$64)=0,"",MAX($H$5:$H$64))</f>
        <v/>
      </c>
      <c r="I65" s="32" t="n"/>
      <c r="J65" s="32" t="n"/>
      <c r="K65" s="32" t="n"/>
      <c r="L65" s="32" t="n"/>
      <c r="M65" s="32" t="n"/>
      <c r="N65" s="32" t="n"/>
      <c r="O65" s="36">
        <f>SUMIF($O$5:$O$64,"&gt;0")</f>
        <v/>
      </c>
      <c r="P65" s="35">
        <f>IF(COUNT($P$5:$P$64)=0,"",MAX($P$5:$P$64))</f>
        <v/>
      </c>
      <c r="Q65" s="32" t="n"/>
      <c r="R65" s="32" t="n"/>
    </row>
  </sheetData>
  <mergeCells count="2">
    <mergeCell ref="A2:R2"/>
    <mergeCell ref="A1:H1"/>
  </mergeCells>
  <conditionalFormatting sqref="N5:N64">
    <cfRule type="expression" priority="1" dxfId="0" stopIfTrue="0">
      <formula>$N5="Terminée"</formula>
    </cfRule>
    <cfRule type="expression" priority="2" dxfId="1" stopIfTrue="0">
      <formula>OR($N5="En retard",$N5="Démarrage en retard")</formula>
    </cfRule>
  </conditionalFormatting>
  <conditionalFormatting sqref="O5:O64">
    <cfRule type="expression" priority="3" dxfId="1" stopIfTrue="0">
      <formula>AND(ISNUMBER($O5),$O5&gt;0)</formula>
    </cfRule>
    <cfRule type="expression" priority="4" dxfId="0" stopIfTrue="0">
      <formula>AND(ISNUMBER($O5),$O5&lt;0)</formula>
    </cfRule>
  </conditionalFormatting>
  <conditionalFormatting sqref="Q5:Q64">
    <cfRule type="expression" priority="5" dxfId="1" stopIfTrue="0">
      <formula>AND($Q5&lt;&gt;"",$Q5&lt;&gt;"OK")</formula>
    </cfRule>
  </conditionalFormatting>
  <conditionalFormatting sqref="L5:M64">
    <cfRule type="expression" priority="6" dxfId="2" stopIfTrue="0">
      <formula>AND($M5&lt;&gt;"",$L5&lt;$M5-0.1)</formula>
    </cfRule>
  </conditionalFormatting>
  <conditionalFormatting sqref="S5:AV64">
    <cfRule type="expression" priority="7" dxfId="3" stopIfTrue="1">
      <formula>AND($G5=0,$F5&lt;&gt;"",S$3&lt;=$F5,S$3+6&gt;=$F5)</formula>
    </cfRule>
    <cfRule type="expression" priority="8" dxfId="4" stopIfTrue="1">
      <formula>AND($J5&lt;&gt;"",S$3+6&gt;=$J5,S$3&lt;=IF($K5="",$Q$1,$K5))</formula>
    </cfRule>
    <cfRule type="expression" priority="9" dxfId="5" stopIfTrue="1">
      <formula>AND($F5&lt;&gt;"",$H5&lt;&gt;"",S$3+6&gt;=$F5,S$3&lt;=$H5)</formula>
    </cfRule>
    <cfRule type="expression" priority="10" dxfId="6" stopIfTrue="1">
      <formula>AND(S$3&lt;&gt;"",NETWORKDAYS(S$3,S$3+6,JoursNonTravailles)=0)</formula>
    </cfRule>
    <cfRule type="expression" priority="11" dxfId="7" stopIfTrue="0">
      <formula>AND(S$3&lt;=$Q$1,S$3+6&gt;=$Q$1)</formula>
    </cfRule>
  </conditionalFormatting>
  <dataValidations count="4">
    <dataValidation sqref="B5:B64" showDropDown="0" showInputMessage="0" showErrorMessage="0" allowBlank="1" type="list">
      <formula1>=ListePhases</formula1>
    </dataValidation>
    <dataValidation sqref="C5:C64" showDropDown="0" showInputMessage="0" showErrorMessage="0" allowBlank="1" type="list">
      <formula1>=ListeLots</formula1>
    </dataValidation>
    <dataValidation sqref="L5:L64" showDropDown="0" showInputMessage="0" showErrorMessage="0" allowBlank="1" errorTitle="Avancement invalide" error="Saisissez un pourcentage compris entre 0 % et 100 %." type="decimal" operator="between">
      <formula1>0</formula1>
      <formula2>1</formula2>
    </dataValidation>
    <dataValidation sqref="G5:G64" showDropDown="0" showInputMessage="0" showErrorMessage="0" allowBlank="1" errorTitle="Durée invalide" error="La durée s'exprime en jours ouvrés entiers (0 = jalon)." type="whole" operator="between">
      <formula1>0</formula1>
      <formula2>999</formula2>
    </dataValidation>
  </dataValidation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L107"/>
  <sheetViews>
    <sheetView showGridLines="0" workbookViewId="0">
      <pane ySplit="7" topLeftCell="A8" activePane="bottomLeft" state="frozen"/>
      <selection pane="bottomLeft" activeCell="A1" sqref="A1"/>
    </sheetView>
  </sheetViews>
  <sheetFormatPr baseColWidth="8" defaultRowHeight="15"/>
  <cols>
    <col width="5" customWidth="1" min="1" max="1"/>
    <col width="11" customWidth="1" min="2" max="2"/>
    <col width="7" customWidth="1" min="3" max="3"/>
    <col width="26" customWidth="1" min="4" max="4"/>
    <col width="16" customWidth="1" min="5" max="5"/>
    <col width="42" customWidth="1" min="6" max="6"/>
    <col width="38" customWidth="1" min="7" max="7"/>
    <col width="20" customWidth="1" min="8" max="8"/>
    <col width="9" customWidth="1" min="9" max="9"/>
    <col width="26" customWidth="1" min="10" max="10"/>
    <col width="30" customWidth="1" min="11" max="11"/>
    <col width="11" customWidth="1" min="12" max="12"/>
  </cols>
  <sheetData>
    <row r="1">
      <c r="A1" s="1" t="inlineStr">
        <is>
          <t>JOURNAL DE CHANTIER ET DES ALEAS</t>
        </is>
      </c>
    </row>
    <row r="2" ht="40" customHeight="1">
      <c r="A2" s="12" t="inlineStr">
        <is>
          <t>Une ligne par événement qui déplace le planning : intempéries, livraison en retard, modification demandée par le client, attente de plan, incident de sécurité. C'est cette feuille qui permet de justifier une demande de prolongation de délai, une déclaration d'intempéries ou la contestation de pénalités : sans trace écrite datée, un retard reste impute a l'entreprise qui execute.</t>
        </is>
      </c>
    </row>
    <row r="3"/>
    <row r="5">
      <c r="A5" s="37" t="inlineStr">
        <is>
          <t>Impact total (j ouvrés)</t>
        </is>
      </c>
      <c r="B5" s="32" t="n"/>
      <c r="C5" s="38">
        <f>SUM($I$8:$I$107)</f>
        <v/>
      </c>
      <c r="D5" s="37" t="inlineStr">
        <is>
          <t>dont intempéries</t>
        </is>
      </c>
      <c r="E5" s="32" t="n"/>
      <c r="F5" s="38">
        <f>SUMIF($D$8:$D$107,"Intempéries",$I$8:$I$107)</f>
        <v/>
      </c>
      <c r="G5" s="37" t="inlineStr">
        <is>
          <t>dont imputable au maître d'ouvrage</t>
        </is>
      </c>
      <c r="H5" s="38">
        <f>SUMIF($J$8:$J$107,"Maître d'ouvrage",$I$8:$I$107)</f>
        <v/>
      </c>
      <c r="I5" s="37" t="inlineStr">
        <is>
          <t>dont imputable aux entreprises</t>
        </is>
      </c>
      <c r="J5" s="32" t="n"/>
      <c r="K5" s="38">
        <f>SUMIF($J$8:$J$107,"Entreprise titulaire",$I$8:$I$107)+SUMIF($J$8:$J$107,"Sous-traitant",$I$8:$I$107)</f>
        <v/>
      </c>
    </row>
    <row r="7" ht="30" customHeight="1">
      <c r="A7" s="22" t="inlineStr">
        <is>
          <t>N°</t>
        </is>
      </c>
      <c r="B7" s="22" t="inlineStr">
        <is>
          <t>Date</t>
        </is>
      </c>
      <c r="C7" s="22" t="inlineStr">
        <is>
          <t>Sem.</t>
        </is>
      </c>
      <c r="D7" s="22" t="inlineStr">
        <is>
          <t>Type d'aléa</t>
        </is>
      </c>
      <c r="E7" s="22" t="inlineStr">
        <is>
          <t>Tâche(s) concernée(s)</t>
        </is>
      </c>
      <c r="F7" s="22" t="inlineStr">
        <is>
          <t>Faits constatés</t>
        </is>
      </c>
      <c r="G7" s="22" t="inlineStr">
        <is>
          <t>Décision / mesure prise</t>
        </is>
      </c>
      <c r="H7" s="22" t="inlineStr">
        <is>
          <t>Responsable de l'action</t>
        </is>
      </c>
      <c r="I7" s="22" t="inlineStr">
        <is>
          <t>Impact
(j ouvrés)</t>
        </is>
      </c>
      <c r="J7" s="22" t="inlineStr">
        <is>
          <t>Imputabilité</t>
        </is>
      </c>
      <c r="K7" s="22" t="inlineStr">
        <is>
          <t>Démarche à engager</t>
        </is>
      </c>
      <c r="L7" s="22" t="inlineStr">
        <is>
          <t>Fait le</t>
        </is>
      </c>
    </row>
    <row r="8">
      <c r="A8" s="39">
        <f>ROW()-7</f>
        <v/>
      </c>
      <c r="B8" s="8" t="n"/>
      <c r="C8" s="40">
        <f>IF($B8="","","S"&amp;INT(($B8-DATE(YEAR($B8-WEEKDAY($B8-1)+4),1,3)+WEEKDAY(DATE(YEAR($B8-WEEKDAY($B8-1)+4),1,3))+5)/7))</f>
        <v/>
      </c>
      <c r="D8" s="6" t="n"/>
      <c r="E8" s="6" t="n"/>
      <c r="F8" s="6" t="n"/>
      <c r="G8" s="6" t="n"/>
      <c r="H8" s="6" t="n"/>
      <c r="I8" s="41" t="n"/>
      <c r="J8" s="6" t="n"/>
      <c r="K8" s="6" t="n"/>
      <c r="L8" s="8" t="n"/>
    </row>
    <row r="9">
      <c r="A9" s="39">
        <f>ROW()-7</f>
        <v/>
      </c>
      <c r="B9" s="8" t="n"/>
      <c r="C9" s="40">
        <f>IF($B9="","","S"&amp;INT(($B9-DATE(YEAR($B9-WEEKDAY($B9-1)+4),1,3)+WEEKDAY(DATE(YEAR($B9-WEEKDAY($B9-1)+4),1,3))+5)/7))</f>
        <v/>
      </c>
      <c r="D9" s="6" t="n"/>
      <c r="E9" s="6" t="n"/>
      <c r="F9" s="6" t="n"/>
      <c r="G9" s="6" t="n"/>
      <c r="H9" s="6" t="n"/>
      <c r="I9" s="41" t="n"/>
      <c r="J9" s="6" t="n"/>
      <c r="K9" s="6" t="n"/>
      <c r="L9" s="8" t="n"/>
    </row>
    <row r="10">
      <c r="A10" s="39">
        <f>ROW()-7</f>
        <v/>
      </c>
      <c r="B10" s="8" t="n"/>
      <c r="C10" s="40">
        <f>IF($B10="","","S"&amp;INT(($B10-DATE(YEAR($B10-WEEKDAY($B10-1)+4),1,3)+WEEKDAY(DATE(YEAR($B10-WEEKDAY($B10-1)+4),1,3))+5)/7))</f>
        <v/>
      </c>
      <c r="D10" s="6" t="n"/>
      <c r="E10" s="6" t="n"/>
      <c r="F10" s="6" t="n"/>
      <c r="G10" s="6" t="n"/>
      <c r="H10" s="6" t="n"/>
      <c r="I10" s="41" t="n"/>
      <c r="J10" s="6" t="n"/>
      <c r="K10" s="6" t="n"/>
      <c r="L10" s="8" t="n"/>
    </row>
    <row r="11">
      <c r="A11" s="39">
        <f>ROW()-7</f>
        <v/>
      </c>
      <c r="B11" s="8" t="n"/>
      <c r="C11" s="40">
        <f>IF($B11="","","S"&amp;INT(($B11-DATE(YEAR($B11-WEEKDAY($B11-1)+4),1,3)+WEEKDAY(DATE(YEAR($B11-WEEKDAY($B11-1)+4),1,3))+5)/7))</f>
        <v/>
      </c>
      <c r="D11" s="6" t="n"/>
      <c r="E11" s="6" t="n"/>
      <c r="F11" s="6" t="n"/>
      <c r="G11" s="6" t="n"/>
      <c r="H11" s="6" t="n"/>
      <c r="I11" s="41" t="n"/>
      <c r="J11" s="6" t="n"/>
      <c r="K11" s="6" t="n"/>
      <c r="L11" s="8" t="n"/>
    </row>
    <row r="12">
      <c r="A12" s="39">
        <f>ROW()-7</f>
        <v/>
      </c>
      <c r="B12" s="8" t="n"/>
      <c r="C12" s="40">
        <f>IF($B12="","","S"&amp;INT(($B12-DATE(YEAR($B12-WEEKDAY($B12-1)+4),1,3)+WEEKDAY(DATE(YEAR($B12-WEEKDAY($B12-1)+4),1,3))+5)/7))</f>
        <v/>
      </c>
      <c r="D12" s="6" t="n"/>
      <c r="E12" s="6" t="n"/>
      <c r="F12" s="6" t="n"/>
      <c r="G12" s="6" t="n"/>
      <c r="H12" s="6" t="n"/>
      <c r="I12" s="41" t="n"/>
      <c r="J12" s="6" t="n"/>
      <c r="K12" s="6" t="n"/>
      <c r="L12" s="8" t="n"/>
    </row>
    <row r="13">
      <c r="A13" s="39">
        <f>ROW()-7</f>
        <v/>
      </c>
      <c r="B13" s="8" t="n"/>
      <c r="C13" s="40">
        <f>IF($B13="","","S"&amp;INT(($B13-DATE(YEAR($B13-WEEKDAY($B13-1)+4),1,3)+WEEKDAY(DATE(YEAR($B13-WEEKDAY($B13-1)+4),1,3))+5)/7))</f>
        <v/>
      </c>
      <c r="D13" s="6" t="n"/>
      <c r="E13" s="6" t="n"/>
      <c r="F13" s="6" t="n"/>
      <c r="G13" s="6" t="n"/>
      <c r="H13" s="6" t="n"/>
      <c r="I13" s="41" t="n"/>
      <c r="J13" s="6" t="n"/>
      <c r="K13" s="6" t="n"/>
      <c r="L13" s="8" t="n"/>
    </row>
    <row r="14">
      <c r="A14" s="39">
        <f>ROW()-7</f>
        <v/>
      </c>
      <c r="B14" s="8" t="n"/>
      <c r="C14" s="40">
        <f>IF($B14="","","S"&amp;INT(($B14-DATE(YEAR($B14-WEEKDAY($B14-1)+4),1,3)+WEEKDAY(DATE(YEAR($B14-WEEKDAY($B14-1)+4),1,3))+5)/7))</f>
        <v/>
      </c>
      <c r="D14" s="6" t="n"/>
      <c r="E14" s="6" t="n"/>
      <c r="F14" s="6" t="n"/>
      <c r="G14" s="6" t="n"/>
      <c r="H14" s="6" t="n"/>
      <c r="I14" s="41" t="n"/>
      <c r="J14" s="6" t="n"/>
      <c r="K14" s="6" t="n"/>
      <c r="L14" s="8" t="n"/>
    </row>
    <row r="15">
      <c r="A15" s="39">
        <f>ROW()-7</f>
        <v/>
      </c>
      <c r="B15" s="8" t="n"/>
      <c r="C15" s="40">
        <f>IF($B15="","","S"&amp;INT(($B15-DATE(YEAR($B15-WEEKDAY($B15-1)+4),1,3)+WEEKDAY(DATE(YEAR($B15-WEEKDAY($B15-1)+4),1,3))+5)/7))</f>
        <v/>
      </c>
      <c r="D15" s="6" t="n"/>
      <c r="E15" s="6" t="n"/>
      <c r="F15" s="6" t="n"/>
      <c r="G15" s="6" t="n"/>
      <c r="H15" s="6" t="n"/>
      <c r="I15" s="41" t="n"/>
      <c r="J15" s="6" t="n"/>
      <c r="K15" s="6" t="n"/>
      <c r="L15" s="8" t="n"/>
    </row>
    <row r="16">
      <c r="A16" s="39">
        <f>ROW()-7</f>
        <v/>
      </c>
      <c r="B16" s="8" t="n"/>
      <c r="C16" s="40">
        <f>IF($B16="","","S"&amp;INT(($B16-DATE(YEAR($B16-WEEKDAY($B16-1)+4),1,3)+WEEKDAY(DATE(YEAR($B16-WEEKDAY($B16-1)+4),1,3))+5)/7))</f>
        <v/>
      </c>
      <c r="D16" s="6" t="n"/>
      <c r="E16" s="6" t="n"/>
      <c r="F16" s="6" t="n"/>
      <c r="G16" s="6" t="n"/>
      <c r="H16" s="6" t="n"/>
      <c r="I16" s="41" t="n"/>
      <c r="J16" s="6" t="n"/>
      <c r="K16" s="6" t="n"/>
      <c r="L16" s="8" t="n"/>
    </row>
    <row r="17">
      <c r="A17" s="39">
        <f>ROW()-7</f>
        <v/>
      </c>
      <c r="B17" s="8" t="n"/>
      <c r="C17" s="40">
        <f>IF($B17="","","S"&amp;INT(($B17-DATE(YEAR($B17-WEEKDAY($B17-1)+4),1,3)+WEEKDAY(DATE(YEAR($B17-WEEKDAY($B17-1)+4),1,3))+5)/7))</f>
        <v/>
      </c>
      <c r="D17" s="6" t="n"/>
      <c r="E17" s="6" t="n"/>
      <c r="F17" s="6" t="n"/>
      <c r="G17" s="6" t="n"/>
      <c r="H17" s="6" t="n"/>
      <c r="I17" s="41" t="n"/>
      <c r="J17" s="6" t="n"/>
      <c r="K17" s="6" t="n"/>
      <c r="L17" s="8" t="n"/>
    </row>
    <row r="18">
      <c r="A18" s="39">
        <f>ROW()-7</f>
        <v/>
      </c>
      <c r="B18" s="8" t="n"/>
      <c r="C18" s="40">
        <f>IF($B18="","","S"&amp;INT(($B18-DATE(YEAR($B18-WEEKDAY($B18-1)+4),1,3)+WEEKDAY(DATE(YEAR($B18-WEEKDAY($B18-1)+4),1,3))+5)/7))</f>
        <v/>
      </c>
      <c r="D18" s="6" t="n"/>
      <c r="E18" s="6" t="n"/>
      <c r="F18" s="6" t="n"/>
      <c r="G18" s="6" t="n"/>
      <c r="H18" s="6" t="n"/>
      <c r="I18" s="41" t="n"/>
      <c r="J18" s="6" t="n"/>
      <c r="K18" s="6" t="n"/>
      <c r="L18" s="8" t="n"/>
    </row>
    <row r="19">
      <c r="A19" s="39">
        <f>ROW()-7</f>
        <v/>
      </c>
      <c r="B19" s="8" t="n"/>
      <c r="C19" s="40">
        <f>IF($B19="","","S"&amp;INT(($B19-DATE(YEAR($B19-WEEKDAY($B19-1)+4),1,3)+WEEKDAY(DATE(YEAR($B19-WEEKDAY($B19-1)+4),1,3))+5)/7))</f>
        <v/>
      </c>
      <c r="D19" s="6" t="n"/>
      <c r="E19" s="6" t="n"/>
      <c r="F19" s="6" t="n"/>
      <c r="G19" s="6" t="n"/>
      <c r="H19" s="6" t="n"/>
      <c r="I19" s="41" t="n"/>
      <c r="J19" s="6" t="n"/>
      <c r="K19" s="6" t="n"/>
      <c r="L19" s="8" t="n"/>
    </row>
    <row r="20">
      <c r="A20" s="39">
        <f>ROW()-7</f>
        <v/>
      </c>
      <c r="B20" s="8" t="n"/>
      <c r="C20" s="40">
        <f>IF($B20="","","S"&amp;INT(($B20-DATE(YEAR($B20-WEEKDAY($B20-1)+4),1,3)+WEEKDAY(DATE(YEAR($B20-WEEKDAY($B20-1)+4),1,3))+5)/7))</f>
        <v/>
      </c>
      <c r="D20" s="6" t="n"/>
      <c r="E20" s="6" t="n"/>
      <c r="F20" s="6" t="n"/>
      <c r="G20" s="6" t="n"/>
      <c r="H20" s="6" t="n"/>
      <c r="I20" s="41" t="n"/>
      <c r="J20" s="6" t="n"/>
      <c r="K20" s="6" t="n"/>
      <c r="L20" s="8" t="n"/>
    </row>
    <row r="21">
      <c r="A21" s="39">
        <f>ROW()-7</f>
        <v/>
      </c>
      <c r="B21" s="8" t="n"/>
      <c r="C21" s="40">
        <f>IF($B21="","","S"&amp;INT(($B21-DATE(YEAR($B21-WEEKDAY($B21-1)+4),1,3)+WEEKDAY(DATE(YEAR($B21-WEEKDAY($B21-1)+4),1,3))+5)/7))</f>
        <v/>
      </c>
      <c r="D21" s="6" t="n"/>
      <c r="E21" s="6" t="n"/>
      <c r="F21" s="6" t="n"/>
      <c r="G21" s="6" t="n"/>
      <c r="H21" s="6" t="n"/>
      <c r="I21" s="41" t="n"/>
      <c r="J21" s="6" t="n"/>
      <c r="K21" s="6" t="n"/>
      <c r="L21" s="8" t="n"/>
    </row>
    <row r="22">
      <c r="A22" s="39">
        <f>ROW()-7</f>
        <v/>
      </c>
      <c r="B22" s="8" t="n"/>
      <c r="C22" s="40">
        <f>IF($B22="","","S"&amp;INT(($B22-DATE(YEAR($B22-WEEKDAY($B22-1)+4),1,3)+WEEKDAY(DATE(YEAR($B22-WEEKDAY($B22-1)+4),1,3))+5)/7))</f>
        <v/>
      </c>
      <c r="D22" s="6" t="n"/>
      <c r="E22" s="6" t="n"/>
      <c r="F22" s="6" t="n"/>
      <c r="G22" s="6" t="n"/>
      <c r="H22" s="6" t="n"/>
      <c r="I22" s="41" t="n"/>
      <c r="J22" s="6" t="n"/>
      <c r="K22" s="6" t="n"/>
      <c r="L22" s="8" t="n"/>
    </row>
    <row r="23">
      <c r="A23" s="39">
        <f>ROW()-7</f>
        <v/>
      </c>
      <c r="B23" s="8" t="n"/>
      <c r="C23" s="40">
        <f>IF($B23="","","S"&amp;INT(($B23-DATE(YEAR($B23-WEEKDAY($B23-1)+4),1,3)+WEEKDAY(DATE(YEAR($B23-WEEKDAY($B23-1)+4),1,3))+5)/7))</f>
        <v/>
      </c>
      <c r="D23" s="6" t="n"/>
      <c r="E23" s="6" t="n"/>
      <c r="F23" s="6" t="n"/>
      <c r="G23" s="6" t="n"/>
      <c r="H23" s="6" t="n"/>
      <c r="I23" s="41" t="n"/>
      <c r="J23" s="6" t="n"/>
      <c r="K23" s="6" t="n"/>
      <c r="L23" s="8" t="n"/>
    </row>
    <row r="24">
      <c r="A24" s="39">
        <f>ROW()-7</f>
        <v/>
      </c>
      <c r="B24" s="8" t="n"/>
      <c r="C24" s="40">
        <f>IF($B24="","","S"&amp;INT(($B24-DATE(YEAR($B24-WEEKDAY($B24-1)+4),1,3)+WEEKDAY(DATE(YEAR($B24-WEEKDAY($B24-1)+4),1,3))+5)/7))</f>
        <v/>
      </c>
      <c r="D24" s="6" t="n"/>
      <c r="E24" s="6" t="n"/>
      <c r="F24" s="6" t="n"/>
      <c r="G24" s="6" t="n"/>
      <c r="H24" s="6" t="n"/>
      <c r="I24" s="41" t="n"/>
      <c r="J24" s="6" t="n"/>
      <c r="K24" s="6" t="n"/>
      <c r="L24" s="8" t="n"/>
    </row>
    <row r="25">
      <c r="A25" s="39">
        <f>ROW()-7</f>
        <v/>
      </c>
      <c r="B25" s="8" t="n"/>
      <c r="C25" s="40">
        <f>IF($B25="","","S"&amp;INT(($B25-DATE(YEAR($B25-WEEKDAY($B25-1)+4),1,3)+WEEKDAY(DATE(YEAR($B25-WEEKDAY($B25-1)+4),1,3))+5)/7))</f>
        <v/>
      </c>
      <c r="D25" s="6" t="n"/>
      <c r="E25" s="6" t="n"/>
      <c r="F25" s="6" t="n"/>
      <c r="G25" s="6" t="n"/>
      <c r="H25" s="6" t="n"/>
      <c r="I25" s="41" t="n"/>
      <c r="J25" s="6" t="n"/>
      <c r="K25" s="6" t="n"/>
      <c r="L25" s="8" t="n"/>
    </row>
    <row r="26">
      <c r="A26" s="39">
        <f>ROW()-7</f>
        <v/>
      </c>
      <c r="B26" s="8" t="n"/>
      <c r="C26" s="40">
        <f>IF($B26="","","S"&amp;INT(($B26-DATE(YEAR($B26-WEEKDAY($B26-1)+4),1,3)+WEEKDAY(DATE(YEAR($B26-WEEKDAY($B26-1)+4),1,3))+5)/7))</f>
        <v/>
      </c>
      <c r="D26" s="6" t="n"/>
      <c r="E26" s="6" t="n"/>
      <c r="F26" s="6" t="n"/>
      <c r="G26" s="6" t="n"/>
      <c r="H26" s="6" t="n"/>
      <c r="I26" s="41" t="n"/>
      <c r="J26" s="6" t="n"/>
      <c r="K26" s="6" t="n"/>
      <c r="L26" s="8" t="n"/>
    </row>
    <row r="27">
      <c r="A27" s="39">
        <f>ROW()-7</f>
        <v/>
      </c>
      <c r="B27" s="8" t="n"/>
      <c r="C27" s="40">
        <f>IF($B27="","","S"&amp;INT(($B27-DATE(YEAR($B27-WEEKDAY($B27-1)+4),1,3)+WEEKDAY(DATE(YEAR($B27-WEEKDAY($B27-1)+4),1,3))+5)/7))</f>
        <v/>
      </c>
      <c r="D27" s="6" t="n"/>
      <c r="E27" s="6" t="n"/>
      <c r="F27" s="6" t="n"/>
      <c r="G27" s="6" t="n"/>
      <c r="H27" s="6" t="n"/>
      <c r="I27" s="41" t="n"/>
      <c r="J27" s="6" t="n"/>
      <c r="K27" s="6" t="n"/>
      <c r="L27" s="8" t="n"/>
    </row>
    <row r="28">
      <c r="A28" s="39">
        <f>ROW()-7</f>
        <v/>
      </c>
      <c r="B28" s="8" t="n"/>
      <c r="C28" s="40">
        <f>IF($B28="","","S"&amp;INT(($B28-DATE(YEAR($B28-WEEKDAY($B28-1)+4),1,3)+WEEKDAY(DATE(YEAR($B28-WEEKDAY($B28-1)+4),1,3))+5)/7))</f>
        <v/>
      </c>
      <c r="D28" s="6" t="n"/>
      <c r="E28" s="6" t="n"/>
      <c r="F28" s="6" t="n"/>
      <c r="G28" s="6" t="n"/>
      <c r="H28" s="6" t="n"/>
      <c r="I28" s="41" t="n"/>
      <c r="J28" s="6" t="n"/>
      <c r="K28" s="6" t="n"/>
      <c r="L28" s="8" t="n"/>
    </row>
    <row r="29">
      <c r="A29" s="39">
        <f>ROW()-7</f>
        <v/>
      </c>
      <c r="B29" s="8" t="n"/>
      <c r="C29" s="40">
        <f>IF($B29="","","S"&amp;INT(($B29-DATE(YEAR($B29-WEEKDAY($B29-1)+4),1,3)+WEEKDAY(DATE(YEAR($B29-WEEKDAY($B29-1)+4),1,3))+5)/7))</f>
        <v/>
      </c>
      <c r="D29" s="6" t="n"/>
      <c r="E29" s="6" t="n"/>
      <c r="F29" s="6" t="n"/>
      <c r="G29" s="6" t="n"/>
      <c r="H29" s="6" t="n"/>
      <c r="I29" s="41" t="n"/>
      <c r="J29" s="6" t="n"/>
      <c r="K29" s="6" t="n"/>
      <c r="L29" s="8" t="n"/>
    </row>
    <row r="30">
      <c r="A30" s="39">
        <f>ROW()-7</f>
        <v/>
      </c>
      <c r="B30" s="8" t="n"/>
      <c r="C30" s="40">
        <f>IF($B30="","","S"&amp;INT(($B30-DATE(YEAR($B30-WEEKDAY($B30-1)+4),1,3)+WEEKDAY(DATE(YEAR($B30-WEEKDAY($B30-1)+4),1,3))+5)/7))</f>
        <v/>
      </c>
      <c r="D30" s="6" t="n"/>
      <c r="E30" s="6" t="n"/>
      <c r="F30" s="6" t="n"/>
      <c r="G30" s="6" t="n"/>
      <c r="H30" s="6" t="n"/>
      <c r="I30" s="41" t="n"/>
      <c r="J30" s="6" t="n"/>
      <c r="K30" s="6" t="n"/>
      <c r="L30" s="8" t="n"/>
    </row>
    <row r="31">
      <c r="A31" s="39">
        <f>ROW()-7</f>
        <v/>
      </c>
      <c r="B31" s="8" t="n"/>
      <c r="C31" s="40">
        <f>IF($B31="","","S"&amp;INT(($B31-DATE(YEAR($B31-WEEKDAY($B31-1)+4),1,3)+WEEKDAY(DATE(YEAR($B31-WEEKDAY($B31-1)+4),1,3))+5)/7))</f>
        <v/>
      </c>
      <c r="D31" s="6" t="n"/>
      <c r="E31" s="6" t="n"/>
      <c r="F31" s="6" t="n"/>
      <c r="G31" s="6" t="n"/>
      <c r="H31" s="6" t="n"/>
      <c r="I31" s="41" t="n"/>
      <c r="J31" s="6" t="n"/>
      <c r="K31" s="6" t="n"/>
      <c r="L31" s="8" t="n"/>
    </row>
    <row r="32">
      <c r="A32" s="39">
        <f>ROW()-7</f>
        <v/>
      </c>
      <c r="B32" s="8" t="n"/>
      <c r="C32" s="40">
        <f>IF($B32="","","S"&amp;INT(($B32-DATE(YEAR($B32-WEEKDAY($B32-1)+4),1,3)+WEEKDAY(DATE(YEAR($B32-WEEKDAY($B32-1)+4),1,3))+5)/7))</f>
        <v/>
      </c>
      <c r="D32" s="6" t="n"/>
      <c r="E32" s="6" t="n"/>
      <c r="F32" s="6" t="n"/>
      <c r="G32" s="6" t="n"/>
      <c r="H32" s="6" t="n"/>
      <c r="I32" s="41" t="n"/>
      <c r="J32" s="6" t="n"/>
      <c r="K32" s="6" t="n"/>
      <c r="L32" s="8" t="n"/>
    </row>
    <row r="33">
      <c r="A33" s="39">
        <f>ROW()-7</f>
        <v/>
      </c>
      <c r="B33" s="8" t="n"/>
      <c r="C33" s="40">
        <f>IF($B33="","","S"&amp;INT(($B33-DATE(YEAR($B33-WEEKDAY($B33-1)+4),1,3)+WEEKDAY(DATE(YEAR($B33-WEEKDAY($B33-1)+4),1,3))+5)/7))</f>
        <v/>
      </c>
      <c r="D33" s="6" t="n"/>
      <c r="E33" s="6" t="n"/>
      <c r="F33" s="6" t="n"/>
      <c r="G33" s="6" t="n"/>
      <c r="H33" s="6" t="n"/>
      <c r="I33" s="41" t="n"/>
      <c r="J33" s="6" t="n"/>
      <c r="K33" s="6" t="n"/>
      <c r="L33" s="8" t="n"/>
    </row>
    <row r="34">
      <c r="A34" s="39">
        <f>ROW()-7</f>
        <v/>
      </c>
      <c r="B34" s="8" t="n"/>
      <c r="C34" s="40">
        <f>IF($B34="","","S"&amp;INT(($B34-DATE(YEAR($B34-WEEKDAY($B34-1)+4),1,3)+WEEKDAY(DATE(YEAR($B34-WEEKDAY($B34-1)+4),1,3))+5)/7))</f>
        <v/>
      </c>
      <c r="D34" s="6" t="n"/>
      <c r="E34" s="6" t="n"/>
      <c r="F34" s="6" t="n"/>
      <c r="G34" s="6" t="n"/>
      <c r="H34" s="6" t="n"/>
      <c r="I34" s="41" t="n"/>
      <c r="J34" s="6" t="n"/>
      <c r="K34" s="6" t="n"/>
      <c r="L34" s="8" t="n"/>
    </row>
    <row r="35">
      <c r="A35" s="39">
        <f>ROW()-7</f>
        <v/>
      </c>
      <c r="B35" s="8" t="n"/>
      <c r="C35" s="40">
        <f>IF($B35="","","S"&amp;INT(($B35-DATE(YEAR($B35-WEEKDAY($B35-1)+4),1,3)+WEEKDAY(DATE(YEAR($B35-WEEKDAY($B35-1)+4),1,3))+5)/7))</f>
        <v/>
      </c>
      <c r="D35" s="6" t="n"/>
      <c r="E35" s="6" t="n"/>
      <c r="F35" s="6" t="n"/>
      <c r="G35" s="6" t="n"/>
      <c r="H35" s="6" t="n"/>
      <c r="I35" s="41" t="n"/>
      <c r="J35" s="6" t="n"/>
      <c r="K35" s="6" t="n"/>
      <c r="L35" s="8" t="n"/>
    </row>
    <row r="36">
      <c r="A36" s="39">
        <f>ROW()-7</f>
        <v/>
      </c>
      <c r="B36" s="8" t="n"/>
      <c r="C36" s="40">
        <f>IF($B36="","","S"&amp;INT(($B36-DATE(YEAR($B36-WEEKDAY($B36-1)+4),1,3)+WEEKDAY(DATE(YEAR($B36-WEEKDAY($B36-1)+4),1,3))+5)/7))</f>
        <v/>
      </c>
      <c r="D36" s="6" t="n"/>
      <c r="E36" s="6" t="n"/>
      <c r="F36" s="6" t="n"/>
      <c r="G36" s="6" t="n"/>
      <c r="H36" s="6" t="n"/>
      <c r="I36" s="41" t="n"/>
      <c r="J36" s="6" t="n"/>
      <c r="K36" s="6" t="n"/>
      <c r="L36" s="8" t="n"/>
    </row>
    <row r="37">
      <c r="A37" s="39">
        <f>ROW()-7</f>
        <v/>
      </c>
      <c r="B37" s="8" t="n"/>
      <c r="C37" s="40">
        <f>IF($B37="","","S"&amp;INT(($B37-DATE(YEAR($B37-WEEKDAY($B37-1)+4),1,3)+WEEKDAY(DATE(YEAR($B37-WEEKDAY($B37-1)+4),1,3))+5)/7))</f>
        <v/>
      </c>
      <c r="D37" s="6" t="n"/>
      <c r="E37" s="6" t="n"/>
      <c r="F37" s="6" t="n"/>
      <c r="G37" s="6" t="n"/>
      <c r="H37" s="6" t="n"/>
      <c r="I37" s="41" t="n"/>
      <c r="J37" s="6" t="n"/>
      <c r="K37" s="6" t="n"/>
      <c r="L37" s="8" t="n"/>
    </row>
    <row r="38">
      <c r="A38" s="39">
        <f>ROW()-7</f>
        <v/>
      </c>
      <c r="B38" s="8" t="n"/>
      <c r="C38" s="40">
        <f>IF($B38="","","S"&amp;INT(($B38-DATE(YEAR($B38-WEEKDAY($B38-1)+4),1,3)+WEEKDAY(DATE(YEAR($B38-WEEKDAY($B38-1)+4),1,3))+5)/7))</f>
        <v/>
      </c>
      <c r="D38" s="6" t="n"/>
      <c r="E38" s="6" t="n"/>
      <c r="F38" s="6" t="n"/>
      <c r="G38" s="6" t="n"/>
      <c r="H38" s="6" t="n"/>
      <c r="I38" s="41" t="n"/>
      <c r="J38" s="6" t="n"/>
      <c r="K38" s="6" t="n"/>
      <c r="L38" s="8" t="n"/>
    </row>
    <row r="39">
      <c r="A39" s="39">
        <f>ROW()-7</f>
        <v/>
      </c>
      <c r="B39" s="8" t="n"/>
      <c r="C39" s="40">
        <f>IF($B39="","","S"&amp;INT(($B39-DATE(YEAR($B39-WEEKDAY($B39-1)+4),1,3)+WEEKDAY(DATE(YEAR($B39-WEEKDAY($B39-1)+4),1,3))+5)/7))</f>
        <v/>
      </c>
      <c r="D39" s="6" t="n"/>
      <c r="E39" s="6" t="n"/>
      <c r="F39" s="6" t="n"/>
      <c r="G39" s="6" t="n"/>
      <c r="H39" s="6" t="n"/>
      <c r="I39" s="41" t="n"/>
      <c r="J39" s="6" t="n"/>
      <c r="K39" s="6" t="n"/>
      <c r="L39" s="8" t="n"/>
    </row>
    <row r="40">
      <c r="A40" s="39">
        <f>ROW()-7</f>
        <v/>
      </c>
      <c r="B40" s="8" t="n"/>
      <c r="C40" s="40">
        <f>IF($B40="","","S"&amp;INT(($B40-DATE(YEAR($B40-WEEKDAY($B40-1)+4),1,3)+WEEKDAY(DATE(YEAR($B40-WEEKDAY($B40-1)+4),1,3))+5)/7))</f>
        <v/>
      </c>
      <c r="D40" s="6" t="n"/>
      <c r="E40" s="6" t="n"/>
      <c r="F40" s="6" t="n"/>
      <c r="G40" s="6" t="n"/>
      <c r="H40" s="6" t="n"/>
      <c r="I40" s="41" t="n"/>
      <c r="J40" s="6" t="n"/>
      <c r="K40" s="6" t="n"/>
      <c r="L40" s="8" t="n"/>
    </row>
    <row r="41">
      <c r="A41" s="39">
        <f>ROW()-7</f>
        <v/>
      </c>
      <c r="B41" s="8" t="n"/>
      <c r="C41" s="40">
        <f>IF($B41="","","S"&amp;INT(($B41-DATE(YEAR($B41-WEEKDAY($B41-1)+4),1,3)+WEEKDAY(DATE(YEAR($B41-WEEKDAY($B41-1)+4),1,3))+5)/7))</f>
        <v/>
      </c>
      <c r="D41" s="6" t="n"/>
      <c r="E41" s="6" t="n"/>
      <c r="F41" s="6" t="n"/>
      <c r="G41" s="6" t="n"/>
      <c r="H41" s="6" t="n"/>
      <c r="I41" s="41" t="n"/>
      <c r="J41" s="6" t="n"/>
      <c r="K41" s="6" t="n"/>
      <c r="L41" s="8" t="n"/>
    </row>
    <row r="42">
      <c r="A42" s="39">
        <f>ROW()-7</f>
        <v/>
      </c>
      <c r="B42" s="8" t="n"/>
      <c r="C42" s="40">
        <f>IF($B42="","","S"&amp;INT(($B42-DATE(YEAR($B42-WEEKDAY($B42-1)+4),1,3)+WEEKDAY(DATE(YEAR($B42-WEEKDAY($B42-1)+4),1,3))+5)/7))</f>
        <v/>
      </c>
      <c r="D42" s="6" t="n"/>
      <c r="E42" s="6" t="n"/>
      <c r="F42" s="6" t="n"/>
      <c r="G42" s="6" t="n"/>
      <c r="H42" s="6" t="n"/>
      <c r="I42" s="41" t="n"/>
      <c r="J42" s="6" t="n"/>
      <c r="K42" s="6" t="n"/>
      <c r="L42" s="8" t="n"/>
    </row>
    <row r="43">
      <c r="A43" s="39">
        <f>ROW()-7</f>
        <v/>
      </c>
      <c r="B43" s="8" t="n"/>
      <c r="C43" s="40">
        <f>IF($B43="","","S"&amp;INT(($B43-DATE(YEAR($B43-WEEKDAY($B43-1)+4),1,3)+WEEKDAY(DATE(YEAR($B43-WEEKDAY($B43-1)+4),1,3))+5)/7))</f>
        <v/>
      </c>
      <c r="D43" s="6" t="n"/>
      <c r="E43" s="6" t="n"/>
      <c r="F43" s="6" t="n"/>
      <c r="G43" s="6" t="n"/>
      <c r="H43" s="6" t="n"/>
      <c r="I43" s="41" t="n"/>
      <c r="J43" s="6" t="n"/>
      <c r="K43" s="6" t="n"/>
      <c r="L43" s="8" t="n"/>
    </row>
    <row r="44">
      <c r="A44" s="39">
        <f>ROW()-7</f>
        <v/>
      </c>
      <c r="B44" s="8" t="n"/>
      <c r="C44" s="40">
        <f>IF($B44="","","S"&amp;INT(($B44-DATE(YEAR($B44-WEEKDAY($B44-1)+4),1,3)+WEEKDAY(DATE(YEAR($B44-WEEKDAY($B44-1)+4),1,3))+5)/7))</f>
        <v/>
      </c>
      <c r="D44" s="6" t="n"/>
      <c r="E44" s="6" t="n"/>
      <c r="F44" s="6" t="n"/>
      <c r="G44" s="6" t="n"/>
      <c r="H44" s="6" t="n"/>
      <c r="I44" s="41" t="n"/>
      <c r="J44" s="6" t="n"/>
      <c r="K44" s="6" t="n"/>
      <c r="L44" s="8" t="n"/>
    </row>
    <row r="45">
      <c r="A45" s="39">
        <f>ROW()-7</f>
        <v/>
      </c>
      <c r="B45" s="8" t="n"/>
      <c r="C45" s="40">
        <f>IF($B45="","","S"&amp;INT(($B45-DATE(YEAR($B45-WEEKDAY($B45-1)+4),1,3)+WEEKDAY(DATE(YEAR($B45-WEEKDAY($B45-1)+4),1,3))+5)/7))</f>
        <v/>
      </c>
      <c r="D45" s="6" t="n"/>
      <c r="E45" s="6" t="n"/>
      <c r="F45" s="6" t="n"/>
      <c r="G45" s="6" t="n"/>
      <c r="H45" s="6" t="n"/>
      <c r="I45" s="41" t="n"/>
      <c r="J45" s="6" t="n"/>
      <c r="K45" s="6" t="n"/>
      <c r="L45" s="8" t="n"/>
    </row>
    <row r="46">
      <c r="A46" s="39">
        <f>ROW()-7</f>
        <v/>
      </c>
      <c r="B46" s="8" t="n"/>
      <c r="C46" s="40">
        <f>IF($B46="","","S"&amp;INT(($B46-DATE(YEAR($B46-WEEKDAY($B46-1)+4),1,3)+WEEKDAY(DATE(YEAR($B46-WEEKDAY($B46-1)+4),1,3))+5)/7))</f>
        <v/>
      </c>
      <c r="D46" s="6" t="n"/>
      <c r="E46" s="6" t="n"/>
      <c r="F46" s="6" t="n"/>
      <c r="G46" s="6" t="n"/>
      <c r="H46" s="6" t="n"/>
      <c r="I46" s="41" t="n"/>
      <c r="J46" s="6" t="n"/>
      <c r="K46" s="6" t="n"/>
      <c r="L46" s="8" t="n"/>
    </row>
    <row r="47">
      <c r="A47" s="39">
        <f>ROW()-7</f>
        <v/>
      </c>
      <c r="B47" s="8" t="n"/>
      <c r="C47" s="40">
        <f>IF($B47="","","S"&amp;INT(($B47-DATE(YEAR($B47-WEEKDAY($B47-1)+4),1,3)+WEEKDAY(DATE(YEAR($B47-WEEKDAY($B47-1)+4),1,3))+5)/7))</f>
        <v/>
      </c>
      <c r="D47" s="6" t="n"/>
      <c r="E47" s="6" t="n"/>
      <c r="F47" s="6" t="n"/>
      <c r="G47" s="6" t="n"/>
      <c r="H47" s="6" t="n"/>
      <c r="I47" s="41" t="n"/>
      <c r="J47" s="6" t="n"/>
      <c r="K47" s="6" t="n"/>
      <c r="L47" s="8" t="n"/>
    </row>
    <row r="48">
      <c r="A48" s="39">
        <f>ROW()-7</f>
        <v/>
      </c>
      <c r="B48" s="8" t="n"/>
      <c r="C48" s="40">
        <f>IF($B48="","","S"&amp;INT(($B48-DATE(YEAR($B48-WEEKDAY($B48-1)+4),1,3)+WEEKDAY(DATE(YEAR($B48-WEEKDAY($B48-1)+4),1,3))+5)/7))</f>
        <v/>
      </c>
      <c r="D48" s="6" t="n"/>
      <c r="E48" s="6" t="n"/>
      <c r="F48" s="6" t="n"/>
      <c r="G48" s="6" t="n"/>
      <c r="H48" s="6" t="n"/>
      <c r="I48" s="41" t="n"/>
      <c r="J48" s="6" t="n"/>
      <c r="K48" s="6" t="n"/>
      <c r="L48" s="8" t="n"/>
    </row>
    <row r="49">
      <c r="A49" s="39">
        <f>ROW()-7</f>
        <v/>
      </c>
      <c r="B49" s="8" t="n"/>
      <c r="C49" s="40">
        <f>IF($B49="","","S"&amp;INT(($B49-DATE(YEAR($B49-WEEKDAY($B49-1)+4),1,3)+WEEKDAY(DATE(YEAR($B49-WEEKDAY($B49-1)+4),1,3))+5)/7))</f>
        <v/>
      </c>
      <c r="D49" s="6" t="n"/>
      <c r="E49" s="6" t="n"/>
      <c r="F49" s="6" t="n"/>
      <c r="G49" s="6" t="n"/>
      <c r="H49" s="6" t="n"/>
      <c r="I49" s="41" t="n"/>
      <c r="J49" s="6" t="n"/>
      <c r="K49" s="6" t="n"/>
      <c r="L49" s="8" t="n"/>
    </row>
    <row r="50">
      <c r="A50" s="39">
        <f>ROW()-7</f>
        <v/>
      </c>
      <c r="B50" s="8" t="n"/>
      <c r="C50" s="40">
        <f>IF($B50="","","S"&amp;INT(($B50-DATE(YEAR($B50-WEEKDAY($B50-1)+4),1,3)+WEEKDAY(DATE(YEAR($B50-WEEKDAY($B50-1)+4),1,3))+5)/7))</f>
        <v/>
      </c>
      <c r="D50" s="6" t="n"/>
      <c r="E50" s="6" t="n"/>
      <c r="F50" s="6" t="n"/>
      <c r="G50" s="6" t="n"/>
      <c r="H50" s="6" t="n"/>
      <c r="I50" s="41" t="n"/>
      <c r="J50" s="6" t="n"/>
      <c r="K50" s="6" t="n"/>
      <c r="L50" s="8" t="n"/>
    </row>
    <row r="51">
      <c r="A51" s="39">
        <f>ROW()-7</f>
        <v/>
      </c>
      <c r="B51" s="8" t="n"/>
      <c r="C51" s="40">
        <f>IF($B51="","","S"&amp;INT(($B51-DATE(YEAR($B51-WEEKDAY($B51-1)+4),1,3)+WEEKDAY(DATE(YEAR($B51-WEEKDAY($B51-1)+4),1,3))+5)/7))</f>
        <v/>
      </c>
      <c r="D51" s="6" t="n"/>
      <c r="E51" s="6" t="n"/>
      <c r="F51" s="6" t="n"/>
      <c r="G51" s="6" t="n"/>
      <c r="H51" s="6" t="n"/>
      <c r="I51" s="41" t="n"/>
      <c r="J51" s="6" t="n"/>
      <c r="K51" s="6" t="n"/>
      <c r="L51" s="8" t="n"/>
    </row>
    <row r="52">
      <c r="A52" s="39">
        <f>ROW()-7</f>
        <v/>
      </c>
      <c r="B52" s="8" t="n"/>
      <c r="C52" s="40">
        <f>IF($B52="","","S"&amp;INT(($B52-DATE(YEAR($B52-WEEKDAY($B52-1)+4),1,3)+WEEKDAY(DATE(YEAR($B52-WEEKDAY($B52-1)+4),1,3))+5)/7))</f>
        <v/>
      </c>
      <c r="D52" s="6" t="n"/>
      <c r="E52" s="6" t="n"/>
      <c r="F52" s="6" t="n"/>
      <c r="G52" s="6" t="n"/>
      <c r="H52" s="6" t="n"/>
      <c r="I52" s="41" t="n"/>
      <c r="J52" s="6" t="n"/>
      <c r="K52" s="6" t="n"/>
      <c r="L52" s="8" t="n"/>
    </row>
    <row r="53">
      <c r="A53" s="39">
        <f>ROW()-7</f>
        <v/>
      </c>
      <c r="B53" s="8" t="n"/>
      <c r="C53" s="40">
        <f>IF($B53="","","S"&amp;INT(($B53-DATE(YEAR($B53-WEEKDAY($B53-1)+4),1,3)+WEEKDAY(DATE(YEAR($B53-WEEKDAY($B53-1)+4),1,3))+5)/7))</f>
        <v/>
      </c>
      <c r="D53" s="6" t="n"/>
      <c r="E53" s="6" t="n"/>
      <c r="F53" s="6" t="n"/>
      <c r="G53" s="6" t="n"/>
      <c r="H53" s="6" t="n"/>
      <c r="I53" s="41" t="n"/>
      <c r="J53" s="6" t="n"/>
      <c r="K53" s="6" t="n"/>
      <c r="L53" s="8" t="n"/>
    </row>
    <row r="54">
      <c r="A54" s="39">
        <f>ROW()-7</f>
        <v/>
      </c>
      <c r="B54" s="8" t="n"/>
      <c r="C54" s="40">
        <f>IF($B54="","","S"&amp;INT(($B54-DATE(YEAR($B54-WEEKDAY($B54-1)+4),1,3)+WEEKDAY(DATE(YEAR($B54-WEEKDAY($B54-1)+4),1,3))+5)/7))</f>
        <v/>
      </c>
      <c r="D54" s="6" t="n"/>
      <c r="E54" s="6" t="n"/>
      <c r="F54" s="6" t="n"/>
      <c r="G54" s="6" t="n"/>
      <c r="H54" s="6" t="n"/>
      <c r="I54" s="41" t="n"/>
      <c r="J54" s="6" t="n"/>
      <c r="K54" s="6" t="n"/>
      <c r="L54" s="8" t="n"/>
    </row>
    <row r="55">
      <c r="A55" s="39">
        <f>ROW()-7</f>
        <v/>
      </c>
      <c r="B55" s="8" t="n"/>
      <c r="C55" s="40">
        <f>IF($B55="","","S"&amp;INT(($B55-DATE(YEAR($B55-WEEKDAY($B55-1)+4),1,3)+WEEKDAY(DATE(YEAR($B55-WEEKDAY($B55-1)+4),1,3))+5)/7))</f>
        <v/>
      </c>
      <c r="D55" s="6" t="n"/>
      <c r="E55" s="6" t="n"/>
      <c r="F55" s="6" t="n"/>
      <c r="G55" s="6" t="n"/>
      <c r="H55" s="6" t="n"/>
      <c r="I55" s="41" t="n"/>
      <c r="J55" s="6" t="n"/>
      <c r="K55" s="6" t="n"/>
      <c r="L55" s="8" t="n"/>
    </row>
    <row r="56">
      <c r="A56" s="39">
        <f>ROW()-7</f>
        <v/>
      </c>
      <c r="B56" s="8" t="n"/>
      <c r="C56" s="40">
        <f>IF($B56="","","S"&amp;INT(($B56-DATE(YEAR($B56-WEEKDAY($B56-1)+4),1,3)+WEEKDAY(DATE(YEAR($B56-WEEKDAY($B56-1)+4),1,3))+5)/7))</f>
        <v/>
      </c>
      <c r="D56" s="6" t="n"/>
      <c r="E56" s="6" t="n"/>
      <c r="F56" s="6" t="n"/>
      <c r="G56" s="6" t="n"/>
      <c r="H56" s="6" t="n"/>
      <c r="I56" s="41" t="n"/>
      <c r="J56" s="6" t="n"/>
      <c r="K56" s="6" t="n"/>
      <c r="L56" s="8" t="n"/>
    </row>
    <row r="57">
      <c r="A57" s="39">
        <f>ROW()-7</f>
        <v/>
      </c>
      <c r="B57" s="8" t="n"/>
      <c r="C57" s="40">
        <f>IF($B57="","","S"&amp;INT(($B57-DATE(YEAR($B57-WEEKDAY($B57-1)+4),1,3)+WEEKDAY(DATE(YEAR($B57-WEEKDAY($B57-1)+4),1,3))+5)/7))</f>
        <v/>
      </c>
      <c r="D57" s="6" t="n"/>
      <c r="E57" s="6" t="n"/>
      <c r="F57" s="6" t="n"/>
      <c r="G57" s="6" t="n"/>
      <c r="H57" s="6" t="n"/>
      <c r="I57" s="41" t="n"/>
      <c r="J57" s="6" t="n"/>
      <c r="K57" s="6" t="n"/>
      <c r="L57" s="8" t="n"/>
    </row>
    <row r="58">
      <c r="A58" s="39">
        <f>ROW()-7</f>
        <v/>
      </c>
      <c r="B58" s="8" t="n"/>
      <c r="C58" s="40">
        <f>IF($B58="","","S"&amp;INT(($B58-DATE(YEAR($B58-WEEKDAY($B58-1)+4),1,3)+WEEKDAY(DATE(YEAR($B58-WEEKDAY($B58-1)+4),1,3))+5)/7))</f>
        <v/>
      </c>
      <c r="D58" s="6" t="n"/>
      <c r="E58" s="6" t="n"/>
      <c r="F58" s="6" t="n"/>
      <c r="G58" s="6" t="n"/>
      <c r="H58" s="6" t="n"/>
      <c r="I58" s="41" t="n"/>
      <c r="J58" s="6" t="n"/>
      <c r="K58" s="6" t="n"/>
      <c r="L58" s="8" t="n"/>
    </row>
    <row r="59">
      <c r="A59" s="39">
        <f>ROW()-7</f>
        <v/>
      </c>
      <c r="B59" s="8" t="n"/>
      <c r="C59" s="40">
        <f>IF($B59="","","S"&amp;INT(($B59-DATE(YEAR($B59-WEEKDAY($B59-1)+4),1,3)+WEEKDAY(DATE(YEAR($B59-WEEKDAY($B59-1)+4),1,3))+5)/7))</f>
        <v/>
      </c>
      <c r="D59" s="6" t="n"/>
      <c r="E59" s="6" t="n"/>
      <c r="F59" s="6" t="n"/>
      <c r="G59" s="6" t="n"/>
      <c r="H59" s="6" t="n"/>
      <c r="I59" s="41" t="n"/>
      <c r="J59" s="6" t="n"/>
      <c r="K59" s="6" t="n"/>
      <c r="L59" s="8" t="n"/>
    </row>
    <row r="60">
      <c r="A60" s="39">
        <f>ROW()-7</f>
        <v/>
      </c>
      <c r="B60" s="8" t="n"/>
      <c r="C60" s="40">
        <f>IF($B60="","","S"&amp;INT(($B60-DATE(YEAR($B60-WEEKDAY($B60-1)+4),1,3)+WEEKDAY(DATE(YEAR($B60-WEEKDAY($B60-1)+4),1,3))+5)/7))</f>
        <v/>
      </c>
      <c r="D60" s="6" t="n"/>
      <c r="E60" s="6" t="n"/>
      <c r="F60" s="6" t="n"/>
      <c r="G60" s="6" t="n"/>
      <c r="H60" s="6" t="n"/>
      <c r="I60" s="41" t="n"/>
      <c r="J60" s="6" t="n"/>
      <c r="K60" s="6" t="n"/>
      <c r="L60" s="8" t="n"/>
    </row>
    <row r="61">
      <c r="A61" s="39">
        <f>ROW()-7</f>
        <v/>
      </c>
      <c r="B61" s="8" t="n"/>
      <c r="C61" s="40">
        <f>IF($B61="","","S"&amp;INT(($B61-DATE(YEAR($B61-WEEKDAY($B61-1)+4),1,3)+WEEKDAY(DATE(YEAR($B61-WEEKDAY($B61-1)+4),1,3))+5)/7))</f>
        <v/>
      </c>
      <c r="D61" s="6" t="n"/>
      <c r="E61" s="6" t="n"/>
      <c r="F61" s="6" t="n"/>
      <c r="G61" s="6" t="n"/>
      <c r="H61" s="6" t="n"/>
      <c r="I61" s="41" t="n"/>
      <c r="J61" s="6" t="n"/>
      <c r="K61" s="6" t="n"/>
      <c r="L61" s="8" t="n"/>
    </row>
    <row r="62">
      <c r="A62" s="39">
        <f>ROW()-7</f>
        <v/>
      </c>
      <c r="B62" s="8" t="n"/>
      <c r="C62" s="40">
        <f>IF($B62="","","S"&amp;INT(($B62-DATE(YEAR($B62-WEEKDAY($B62-1)+4),1,3)+WEEKDAY(DATE(YEAR($B62-WEEKDAY($B62-1)+4),1,3))+5)/7))</f>
        <v/>
      </c>
      <c r="D62" s="6" t="n"/>
      <c r="E62" s="6" t="n"/>
      <c r="F62" s="6" t="n"/>
      <c r="G62" s="6" t="n"/>
      <c r="H62" s="6" t="n"/>
      <c r="I62" s="41" t="n"/>
      <c r="J62" s="6" t="n"/>
      <c r="K62" s="6" t="n"/>
      <c r="L62" s="8" t="n"/>
    </row>
    <row r="63">
      <c r="A63" s="39">
        <f>ROW()-7</f>
        <v/>
      </c>
      <c r="B63" s="8" t="n"/>
      <c r="C63" s="40">
        <f>IF($B63="","","S"&amp;INT(($B63-DATE(YEAR($B63-WEEKDAY($B63-1)+4),1,3)+WEEKDAY(DATE(YEAR($B63-WEEKDAY($B63-1)+4),1,3))+5)/7))</f>
        <v/>
      </c>
      <c r="D63" s="6" t="n"/>
      <c r="E63" s="6" t="n"/>
      <c r="F63" s="6" t="n"/>
      <c r="G63" s="6" t="n"/>
      <c r="H63" s="6" t="n"/>
      <c r="I63" s="41" t="n"/>
      <c r="J63" s="6" t="n"/>
      <c r="K63" s="6" t="n"/>
      <c r="L63" s="8" t="n"/>
    </row>
    <row r="64">
      <c r="A64" s="39">
        <f>ROW()-7</f>
        <v/>
      </c>
      <c r="B64" s="8" t="n"/>
      <c r="C64" s="40">
        <f>IF($B64="","","S"&amp;INT(($B64-DATE(YEAR($B64-WEEKDAY($B64-1)+4),1,3)+WEEKDAY(DATE(YEAR($B64-WEEKDAY($B64-1)+4),1,3))+5)/7))</f>
        <v/>
      </c>
      <c r="D64" s="6" t="n"/>
      <c r="E64" s="6" t="n"/>
      <c r="F64" s="6" t="n"/>
      <c r="G64" s="6" t="n"/>
      <c r="H64" s="6" t="n"/>
      <c r="I64" s="41" t="n"/>
      <c r="J64" s="6" t="n"/>
      <c r="K64" s="6" t="n"/>
      <c r="L64" s="8" t="n"/>
    </row>
    <row r="65">
      <c r="A65" s="39">
        <f>ROW()-7</f>
        <v/>
      </c>
      <c r="B65" s="8" t="n"/>
      <c r="C65" s="40">
        <f>IF($B65="","","S"&amp;INT(($B65-DATE(YEAR($B65-WEEKDAY($B65-1)+4),1,3)+WEEKDAY(DATE(YEAR($B65-WEEKDAY($B65-1)+4),1,3))+5)/7))</f>
        <v/>
      </c>
      <c r="D65" s="6" t="n"/>
      <c r="E65" s="6" t="n"/>
      <c r="F65" s="6" t="n"/>
      <c r="G65" s="6" t="n"/>
      <c r="H65" s="6" t="n"/>
      <c r="I65" s="41" t="n"/>
      <c r="J65" s="6" t="n"/>
      <c r="K65" s="6" t="n"/>
      <c r="L65" s="8" t="n"/>
    </row>
    <row r="66">
      <c r="A66" s="39">
        <f>ROW()-7</f>
        <v/>
      </c>
      <c r="B66" s="8" t="n"/>
      <c r="C66" s="40">
        <f>IF($B66="","","S"&amp;INT(($B66-DATE(YEAR($B66-WEEKDAY($B66-1)+4),1,3)+WEEKDAY(DATE(YEAR($B66-WEEKDAY($B66-1)+4),1,3))+5)/7))</f>
        <v/>
      </c>
      <c r="D66" s="6" t="n"/>
      <c r="E66" s="6" t="n"/>
      <c r="F66" s="6" t="n"/>
      <c r="G66" s="6" t="n"/>
      <c r="H66" s="6" t="n"/>
      <c r="I66" s="41" t="n"/>
      <c r="J66" s="6" t="n"/>
      <c r="K66" s="6" t="n"/>
      <c r="L66" s="8" t="n"/>
    </row>
    <row r="67">
      <c r="A67" s="39">
        <f>ROW()-7</f>
        <v/>
      </c>
      <c r="B67" s="8" t="n"/>
      <c r="C67" s="40">
        <f>IF($B67="","","S"&amp;INT(($B67-DATE(YEAR($B67-WEEKDAY($B67-1)+4),1,3)+WEEKDAY(DATE(YEAR($B67-WEEKDAY($B67-1)+4),1,3))+5)/7))</f>
        <v/>
      </c>
      <c r="D67" s="6" t="n"/>
      <c r="E67" s="6" t="n"/>
      <c r="F67" s="6" t="n"/>
      <c r="G67" s="6" t="n"/>
      <c r="H67" s="6" t="n"/>
      <c r="I67" s="41" t="n"/>
      <c r="J67" s="6" t="n"/>
      <c r="K67" s="6" t="n"/>
      <c r="L67" s="8" t="n"/>
    </row>
    <row r="68">
      <c r="A68" s="39">
        <f>ROW()-7</f>
        <v/>
      </c>
      <c r="B68" s="8" t="n"/>
      <c r="C68" s="40">
        <f>IF($B68="","","S"&amp;INT(($B68-DATE(YEAR($B68-WEEKDAY($B68-1)+4),1,3)+WEEKDAY(DATE(YEAR($B68-WEEKDAY($B68-1)+4),1,3))+5)/7))</f>
        <v/>
      </c>
      <c r="D68" s="6" t="n"/>
      <c r="E68" s="6" t="n"/>
      <c r="F68" s="6" t="n"/>
      <c r="G68" s="6" t="n"/>
      <c r="H68" s="6" t="n"/>
      <c r="I68" s="41" t="n"/>
      <c r="J68" s="6" t="n"/>
      <c r="K68" s="6" t="n"/>
      <c r="L68" s="8" t="n"/>
    </row>
    <row r="69">
      <c r="A69" s="39">
        <f>ROW()-7</f>
        <v/>
      </c>
      <c r="B69" s="8" t="n"/>
      <c r="C69" s="40">
        <f>IF($B69="","","S"&amp;INT(($B69-DATE(YEAR($B69-WEEKDAY($B69-1)+4),1,3)+WEEKDAY(DATE(YEAR($B69-WEEKDAY($B69-1)+4),1,3))+5)/7))</f>
        <v/>
      </c>
      <c r="D69" s="6" t="n"/>
      <c r="E69" s="6" t="n"/>
      <c r="F69" s="6" t="n"/>
      <c r="G69" s="6" t="n"/>
      <c r="H69" s="6" t="n"/>
      <c r="I69" s="41" t="n"/>
      <c r="J69" s="6" t="n"/>
      <c r="K69" s="6" t="n"/>
      <c r="L69" s="8" t="n"/>
    </row>
    <row r="70">
      <c r="A70" s="39">
        <f>ROW()-7</f>
        <v/>
      </c>
      <c r="B70" s="8" t="n"/>
      <c r="C70" s="40">
        <f>IF($B70="","","S"&amp;INT(($B70-DATE(YEAR($B70-WEEKDAY($B70-1)+4),1,3)+WEEKDAY(DATE(YEAR($B70-WEEKDAY($B70-1)+4),1,3))+5)/7))</f>
        <v/>
      </c>
      <c r="D70" s="6" t="n"/>
      <c r="E70" s="6" t="n"/>
      <c r="F70" s="6" t="n"/>
      <c r="G70" s="6" t="n"/>
      <c r="H70" s="6" t="n"/>
      <c r="I70" s="41" t="n"/>
      <c r="J70" s="6" t="n"/>
      <c r="K70" s="6" t="n"/>
      <c r="L70" s="8" t="n"/>
    </row>
    <row r="71">
      <c r="A71" s="39">
        <f>ROW()-7</f>
        <v/>
      </c>
      <c r="B71" s="8" t="n"/>
      <c r="C71" s="40">
        <f>IF($B71="","","S"&amp;INT(($B71-DATE(YEAR($B71-WEEKDAY($B71-1)+4),1,3)+WEEKDAY(DATE(YEAR($B71-WEEKDAY($B71-1)+4),1,3))+5)/7))</f>
        <v/>
      </c>
      <c r="D71" s="6" t="n"/>
      <c r="E71" s="6" t="n"/>
      <c r="F71" s="6" t="n"/>
      <c r="G71" s="6" t="n"/>
      <c r="H71" s="6" t="n"/>
      <c r="I71" s="41" t="n"/>
      <c r="J71" s="6" t="n"/>
      <c r="K71" s="6" t="n"/>
      <c r="L71" s="8" t="n"/>
    </row>
    <row r="72">
      <c r="A72" s="39">
        <f>ROW()-7</f>
        <v/>
      </c>
      <c r="B72" s="8" t="n"/>
      <c r="C72" s="40">
        <f>IF($B72="","","S"&amp;INT(($B72-DATE(YEAR($B72-WEEKDAY($B72-1)+4),1,3)+WEEKDAY(DATE(YEAR($B72-WEEKDAY($B72-1)+4),1,3))+5)/7))</f>
        <v/>
      </c>
      <c r="D72" s="6" t="n"/>
      <c r="E72" s="6" t="n"/>
      <c r="F72" s="6" t="n"/>
      <c r="G72" s="6" t="n"/>
      <c r="H72" s="6" t="n"/>
      <c r="I72" s="41" t="n"/>
      <c r="J72" s="6" t="n"/>
      <c r="K72" s="6" t="n"/>
      <c r="L72" s="8" t="n"/>
    </row>
    <row r="73">
      <c r="A73" s="39">
        <f>ROW()-7</f>
        <v/>
      </c>
      <c r="B73" s="8" t="n"/>
      <c r="C73" s="40">
        <f>IF($B73="","","S"&amp;INT(($B73-DATE(YEAR($B73-WEEKDAY($B73-1)+4),1,3)+WEEKDAY(DATE(YEAR($B73-WEEKDAY($B73-1)+4),1,3))+5)/7))</f>
        <v/>
      </c>
      <c r="D73" s="6" t="n"/>
      <c r="E73" s="6" t="n"/>
      <c r="F73" s="6" t="n"/>
      <c r="G73" s="6" t="n"/>
      <c r="H73" s="6" t="n"/>
      <c r="I73" s="41" t="n"/>
      <c r="J73" s="6" t="n"/>
      <c r="K73" s="6" t="n"/>
      <c r="L73" s="8" t="n"/>
    </row>
    <row r="74">
      <c r="A74" s="39">
        <f>ROW()-7</f>
        <v/>
      </c>
      <c r="B74" s="8" t="n"/>
      <c r="C74" s="40">
        <f>IF($B74="","","S"&amp;INT(($B74-DATE(YEAR($B74-WEEKDAY($B74-1)+4),1,3)+WEEKDAY(DATE(YEAR($B74-WEEKDAY($B74-1)+4),1,3))+5)/7))</f>
        <v/>
      </c>
      <c r="D74" s="6" t="n"/>
      <c r="E74" s="6" t="n"/>
      <c r="F74" s="6" t="n"/>
      <c r="G74" s="6" t="n"/>
      <c r="H74" s="6" t="n"/>
      <c r="I74" s="41" t="n"/>
      <c r="J74" s="6" t="n"/>
      <c r="K74" s="6" t="n"/>
      <c r="L74" s="8" t="n"/>
    </row>
    <row r="75">
      <c r="A75" s="39">
        <f>ROW()-7</f>
        <v/>
      </c>
      <c r="B75" s="8" t="n"/>
      <c r="C75" s="40">
        <f>IF($B75="","","S"&amp;INT(($B75-DATE(YEAR($B75-WEEKDAY($B75-1)+4),1,3)+WEEKDAY(DATE(YEAR($B75-WEEKDAY($B75-1)+4),1,3))+5)/7))</f>
        <v/>
      </c>
      <c r="D75" s="6" t="n"/>
      <c r="E75" s="6" t="n"/>
      <c r="F75" s="6" t="n"/>
      <c r="G75" s="6" t="n"/>
      <c r="H75" s="6" t="n"/>
      <c r="I75" s="41" t="n"/>
      <c r="J75" s="6" t="n"/>
      <c r="K75" s="6" t="n"/>
      <c r="L75" s="8" t="n"/>
    </row>
    <row r="76">
      <c r="A76" s="39">
        <f>ROW()-7</f>
        <v/>
      </c>
      <c r="B76" s="8" t="n"/>
      <c r="C76" s="40">
        <f>IF($B76="","","S"&amp;INT(($B76-DATE(YEAR($B76-WEEKDAY($B76-1)+4),1,3)+WEEKDAY(DATE(YEAR($B76-WEEKDAY($B76-1)+4),1,3))+5)/7))</f>
        <v/>
      </c>
      <c r="D76" s="6" t="n"/>
      <c r="E76" s="6" t="n"/>
      <c r="F76" s="6" t="n"/>
      <c r="G76" s="6" t="n"/>
      <c r="H76" s="6" t="n"/>
      <c r="I76" s="41" t="n"/>
      <c r="J76" s="6" t="n"/>
      <c r="K76" s="6" t="n"/>
      <c r="L76" s="8" t="n"/>
    </row>
    <row r="77">
      <c r="A77" s="39">
        <f>ROW()-7</f>
        <v/>
      </c>
      <c r="B77" s="8" t="n"/>
      <c r="C77" s="40">
        <f>IF($B77="","","S"&amp;INT(($B77-DATE(YEAR($B77-WEEKDAY($B77-1)+4),1,3)+WEEKDAY(DATE(YEAR($B77-WEEKDAY($B77-1)+4),1,3))+5)/7))</f>
        <v/>
      </c>
      <c r="D77" s="6" t="n"/>
      <c r="E77" s="6" t="n"/>
      <c r="F77" s="6" t="n"/>
      <c r="G77" s="6" t="n"/>
      <c r="H77" s="6" t="n"/>
      <c r="I77" s="41" t="n"/>
      <c r="J77" s="6" t="n"/>
      <c r="K77" s="6" t="n"/>
      <c r="L77" s="8" t="n"/>
    </row>
    <row r="78">
      <c r="A78" s="39">
        <f>ROW()-7</f>
        <v/>
      </c>
      <c r="B78" s="8" t="n"/>
      <c r="C78" s="40">
        <f>IF($B78="","","S"&amp;INT(($B78-DATE(YEAR($B78-WEEKDAY($B78-1)+4),1,3)+WEEKDAY(DATE(YEAR($B78-WEEKDAY($B78-1)+4),1,3))+5)/7))</f>
        <v/>
      </c>
      <c r="D78" s="6" t="n"/>
      <c r="E78" s="6" t="n"/>
      <c r="F78" s="6" t="n"/>
      <c r="G78" s="6" t="n"/>
      <c r="H78" s="6" t="n"/>
      <c r="I78" s="41" t="n"/>
      <c r="J78" s="6" t="n"/>
      <c r="K78" s="6" t="n"/>
      <c r="L78" s="8" t="n"/>
    </row>
    <row r="79">
      <c r="A79" s="39">
        <f>ROW()-7</f>
        <v/>
      </c>
      <c r="B79" s="8" t="n"/>
      <c r="C79" s="40">
        <f>IF($B79="","","S"&amp;INT(($B79-DATE(YEAR($B79-WEEKDAY($B79-1)+4),1,3)+WEEKDAY(DATE(YEAR($B79-WEEKDAY($B79-1)+4),1,3))+5)/7))</f>
        <v/>
      </c>
      <c r="D79" s="6" t="n"/>
      <c r="E79" s="6" t="n"/>
      <c r="F79" s="6" t="n"/>
      <c r="G79" s="6" t="n"/>
      <c r="H79" s="6" t="n"/>
      <c r="I79" s="41" t="n"/>
      <c r="J79" s="6" t="n"/>
      <c r="K79" s="6" t="n"/>
      <c r="L79" s="8" t="n"/>
    </row>
    <row r="80">
      <c r="A80" s="39">
        <f>ROW()-7</f>
        <v/>
      </c>
      <c r="B80" s="8" t="n"/>
      <c r="C80" s="40">
        <f>IF($B80="","","S"&amp;INT(($B80-DATE(YEAR($B80-WEEKDAY($B80-1)+4),1,3)+WEEKDAY(DATE(YEAR($B80-WEEKDAY($B80-1)+4),1,3))+5)/7))</f>
        <v/>
      </c>
      <c r="D80" s="6" t="n"/>
      <c r="E80" s="6" t="n"/>
      <c r="F80" s="6" t="n"/>
      <c r="G80" s="6" t="n"/>
      <c r="H80" s="6" t="n"/>
      <c r="I80" s="41" t="n"/>
      <c r="J80" s="6" t="n"/>
      <c r="K80" s="6" t="n"/>
      <c r="L80" s="8" t="n"/>
    </row>
    <row r="81">
      <c r="A81" s="39">
        <f>ROW()-7</f>
        <v/>
      </c>
      <c r="B81" s="8" t="n"/>
      <c r="C81" s="40">
        <f>IF($B81="","","S"&amp;INT(($B81-DATE(YEAR($B81-WEEKDAY($B81-1)+4),1,3)+WEEKDAY(DATE(YEAR($B81-WEEKDAY($B81-1)+4),1,3))+5)/7))</f>
        <v/>
      </c>
      <c r="D81" s="6" t="n"/>
      <c r="E81" s="6" t="n"/>
      <c r="F81" s="6" t="n"/>
      <c r="G81" s="6" t="n"/>
      <c r="H81" s="6" t="n"/>
      <c r="I81" s="41" t="n"/>
      <c r="J81" s="6" t="n"/>
      <c r="K81" s="6" t="n"/>
      <c r="L81" s="8" t="n"/>
    </row>
    <row r="82">
      <c r="A82" s="39">
        <f>ROW()-7</f>
        <v/>
      </c>
      <c r="B82" s="8" t="n"/>
      <c r="C82" s="40">
        <f>IF($B82="","","S"&amp;INT(($B82-DATE(YEAR($B82-WEEKDAY($B82-1)+4),1,3)+WEEKDAY(DATE(YEAR($B82-WEEKDAY($B82-1)+4),1,3))+5)/7))</f>
        <v/>
      </c>
      <c r="D82" s="6" t="n"/>
      <c r="E82" s="6" t="n"/>
      <c r="F82" s="6" t="n"/>
      <c r="G82" s="6" t="n"/>
      <c r="H82" s="6" t="n"/>
      <c r="I82" s="41" t="n"/>
      <c r="J82" s="6" t="n"/>
      <c r="K82" s="6" t="n"/>
      <c r="L82" s="8" t="n"/>
    </row>
    <row r="83">
      <c r="A83" s="39">
        <f>ROW()-7</f>
        <v/>
      </c>
      <c r="B83" s="8" t="n"/>
      <c r="C83" s="40">
        <f>IF($B83="","","S"&amp;INT(($B83-DATE(YEAR($B83-WEEKDAY($B83-1)+4),1,3)+WEEKDAY(DATE(YEAR($B83-WEEKDAY($B83-1)+4),1,3))+5)/7))</f>
        <v/>
      </c>
      <c r="D83" s="6" t="n"/>
      <c r="E83" s="6" t="n"/>
      <c r="F83" s="6" t="n"/>
      <c r="G83" s="6" t="n"/>
      <c r="H83" s="6" t="n"/>
      <c r="I83" s="41" t="n"/>
      <c r="J83" s="6" t="n"/>
      <c r="K83" s="6" t="n"/>
      <c r="L83" s="8" t="n"/>
    </row>
    <row r="84">
      <c r="A84" s="39">
        <f>ROW()-7</f>
        <v/>
      </c>
      <c r="B84" s="8" t="n"/>
      <c r="C84" s="40">
        <f>IF($B84="","","S"&amp;INT(($B84-DATE(YEAR($B84-WEEKDAY($B84-1)+4),1,3)+WEEKDAY(DATE(YEAR($B84-WEEKDAY($B84-1)+4),1,3))+5)/7))</f>
        <v/>
      </c>
      <c r="D84" s="6" t="n"/>
      <c r="E84" s="6" t="n"/>
      <c r="F84" s="6" t="n"/>
      <c r="G84" s="6" t="n"/>
      <c r="H84" s="6" t="n"/>
      <c r="I84" s="41" t="n"/>
      <c r="J84" s="6" t="n"/>
      <c r="K84" s="6" t="n"/>
      <c r="L84" s="8" t="n"/>
    </row>
    <row r="85">
      <c r="A85" s="39">
        <f>ROW()-7</f>
        <v/>
      </c>
      <c r="B85" s="8" t="n"/>
      <c r="C85" s="40">
        <f>IF($B85="","","S"&amp;INT(($B85-DATE(YEAR($B85-WEEKDAY($B85-1)+4),1,3)+WEEKDAY(DATE(YEAR($B85-WEEKDAY($B85-1)+4),1,3))+5)/7))</f>
        <v/>
      </c>
      <c r="D85" s="6" t="n"/>
      <c r="E85" s="6" t="n"/>
      <c r="F85" s="6" t="n"/>
      <c r="G85" s="6" t="n"/>
      <c r="H85" s="6" t="n"/>
      <c r="I85" s="41" t="n"/>
      <c r="J85" s="6" t="n"/>
      <c r="K85" s="6" t="n"/>
      <c r="L85" s="8" t="n"/>
    </row>
    <row r="86">
      <c r="A86" s="39">
        <f>ROW()-7</f>
        <v/>
      </c>
      <c r="B86" s="8" t="n"/>
      <c r="C86" s="40">
        <f>IF($B86="","","S"&amp;INT(($B86-DATE(YEAR($B86-WEEKDAY($B86-1)+4),1,3)+WEEKDAY(DATE(YEAR($B86-WEEKDAY($B86-1)+4),1,3))+5)/7))</f>
        <v/>
      </c>
      <c r="D86" s="6" t="n"/>
      <c r="E86" s="6" t="n"/>
      <c r="F86" s="6" t="n"/>
      <c r="G86" s="6" t="n"/>
      <c r="H86" s="6" t="n"/>
      <c r="I86" s="41" t="n"/>
      <c r="J86" s="6" t="n"/>
      <c r="K86" s="6" t="n"/>
      <c r="L86" s="8" t="n"/>
    </row>
    <row r="87">
      <c r="A87" s="39">
        <f>ROW()-7</f>
        <v/>
      </c>
      <c r="B87" s="8" t="n"/>
      <c r="C87" s="40">
        <f>IF($B87="","","S"&amp;INT(($B87-DATE(YEAR($B87-WEEKDAY($B87-1)+4),1,3)+WEEKDAY(DATE(YEAR($B87-WEEKDAY($B87-1)+4),1,3))+5)/7))</f>
        <v/>
      </c>
      <c r="D87" s="6" t="n"/>
      <c r="E87" s="6" t="n"/>
      <c r="F87" s="6" t="n"/>
      <c r="G87" s="6" t="n"/>
      <c r="H87" s="6" t="n"/>
      <c r="I87" s="41" t="n"/>
      <c r="J87" s="6" t="n"/>
      <c r="K87" s="6" t="n"/>
      <c r="L87" s="8" t="n"/>
    </row>
    <row r="88">
      <c r="A88" s="39">
        <f>ROW()-7</f>
        <v/>
      </c>
      <c r="B88" s="8" t="n"/>
      <c r="C88" s="40">
        <f>IF($B88="","","S"&amp;INT(($B88-DATE(YEAR($B88-WEEKDAY($B88-1)+4),1,3)+WEEKDAY(DATE(YEAR($B88-WEEKDAY($B88-1)+4),1,3))+5)/7))</f>
        <v/>
      </c>
      <c r="D88" s="6" t="n"/>
      <c r="E88" s="6" t="n"/>
      <c r="F88" s="6" t="n"/>
      <c r="G88" s="6" t="n"/>
      <c r="H88" s="6" t="n"/>
      <c r="I88" s="41" t="n"/>
      <c r="J88" s="6" t="n"/>
      <c r="K88" s="6" t="n"/>
      <c r="L88" s="8" t="n"/>
    </row>
    <row r="89">
      <c r="A89" s="39">
        <f>ROW()-7</f>
        <v/>
      </c>
      <c r="B89" s="8" t="n"/>
      <c r="C89" s="40">
        <f>IF($B89="","","S"&amp;INT(($B89-DATE(YEAR($B89-WEEKDAY($B89-1)+4),1,3)+WEEKDAY(DATE(YEAR($B89-WEEKDAY($B89-1)+4),1,3))+5)/7))</f>
        <v/>
      </c>
      <c r="D89" s="6" t="n"/>
      <c r="E89" s="6" t="n"/>
      <c r="F89" s="6" t="n"/>
      <c r="G89" s="6" t="n"/>
      <c r="H89" s="6" t="n"/>
      <c r="I89" s="41" t="n"/>
      <c r="J89" s="6" t="n"/>
      <c r="K89" s="6" t="n"/>
      <c r="L89" s="8" t="n"/>
    </row>
    <row r="90">
      <c r="A90" s="39">
        <f>ROW()-7</f>
        <v/>
      </c>
      <c r="B90" s="8" t="n"/>
      <c r="C90" s="40">
        <f>IF($B90="","","S"&amp;INT(($B90-DATE(YEAR($B90-WEEKDAY($B90-1)+4),1,3)+WEEKDAY(DATE(YEAR($B90-WEEKDAY($B90-1)+4),1,3))+5)/7))</f>
        <v/>
      </c>
      <c r="D90" s="6" t="n"/>
      <c r="E90" s="6" t="n"/>
      <c r="F90" s="6" t="n"/>
      <c r="G90" s="6" t="n"/>
      <c r="H90" s="6" t="n"/>
      <c r="I90" s="41" t="n"/>
      <c r="J90" s="6" t="n"/>
      <c r="K90" s="6" t="n"/>
      <c r="L90" s="8" t="n"/>
    </row>
    <row r="91">
      <c r="A91" s="39">
        <f>ROW()-7</f>
        <v/>
      </c>
      <c r="B91" s="8" t="n"/>
      <c r="C91" s="40">
        <f>IF($B91="","","S"&amp;INT(($B91-DATE(YEAR($B91-WEEKDAY($B91-1)+4),1,3)+WEEKDAY(DATE(YEAR($B91-WEEKDAY($B91-1)+4),1,3))+5)/7))</f>
        <v/>
      </c>
      <c r="D91" s="6" t="n"/>
      <c r="E91" s="6" t="n"/>
      <c r="F91" s="6" t="n"/>
      <c r="G91" s="6" t="n"/>
      <c r="H91" s="6" t="n"/>
      <c r="I91" s="41" t="n"/>
      <c r="J91" s="6" t="n"/>
      <c r="K91" s="6" t="n"/>
      <c r="L91" s="8" t="n"/>
    </row>
    <row r="92">
      <c r="A92" s="39">
        <f>ROW()-7</f>
        <v/>
      </c>
      <c r="B92" s="8" t="n"/>
      <c r="C92" s="40">
        <f>IF($B92="","","S"&amp;INT(($B92-DATE(YEAR($B92-WEEKDAY($B92-1)+4),1,3)+WEEKDAY(DATE(YEAR($B92-WEEKDAY($B92-1)+4),1,3))+5)/7))</f>
        <v/>
      </c>
      <c r="D92" s="6" t="n"/>
      <c r="E92" s="6" t="n"/>
      <c r="F92" s="6" t="n"/>
      <c r="G92" s="6" t="n"/>
      <c r="H92" s="6" t="n"/>
      <c r="I92" s="41" t="n"/>
      <c r="J92" s="6" t="n"/>
      <c r="K92" s="6" t="n"/>
      <c r="L92" s="8" t="n"/>
    </row>
    <row r="93">
      <c r="A93" s="39">
        <f>ROW()-7</f>
        <v/>
      </c>
      <c r="B93" s="8" t="n"/>
      <c r="C93" s="40">
        <f>IF($B93="","","S"&amp;INT(($B93-DATE(YEAR($B93-WEEKDAY($B93-1)+4),1,3)+WEEKDAY(DATE(YEAR($B93-WEEKDAY($B93-1)+4),1,3))+5)/7))</f>
        <v/>
      </c>
      <c r="D93" s="6" t="n"/>
      <c r="E93" s="6" t="n"/>
      <c r="F93" s="6" t="n"/>
      <c r="G93" s="6" t="n"/>
      <c r="H93" s="6" t="n"/>
      <c r="I93" s="41" t="n"/>
      <c r="J93" s="6" t="n"/>
      <c r="K93" s="6" t="n"/>
      <c r="L93" s="8" t="n"/>
    </row>
    <row r="94">
      <c r="A94" s="39">
        <f>ROW()-7</f>
        <v/>
      </c>
      <c r="B94" s="8" t="n"/>
      <c r="C94" s="40">
        <f>IF($B94="","","S"&amp;INT(($B94-DATE(YEAR($B94-WEEKDAY($B94-1)+4),1,3)+WEEKDAY(DATE(YEAR($B94-WEEKDAY($B94-1)+4),1,3))+5)/7))</f>
        <v/>
      </c>
      <c r="D94" s="6" t="n"/>
      <c r="E94" s="6" t="n"/>
      <c r="F94" s="6" t="n"/>
      <c r="G94" s="6" t="n"/>
      <c r="H94" s="6" t="n"/>
      <c r="I94" s="41" t="n"/>
      <c r="J94" s="6" t="n"/>
      <c r="K94" s="6" t="n"/>
      <c r="L94" s="8" t="n"/>
    </row>
    <row r="95">
      <c r="A95" s="39">
        <f>ROW()-7</f>
        <v/>
      </c>
      <c r="B95" s="8" t="n"/>
      <c r="C95" s="40">
        <f>IF($B95="","","S"&amp;INT(($B95-DATE(YEAR($B95-WEEKDAY($B95-1)+4),1,3)+WEEKDAY(DATE(YEAR($B95-WEEKDAY($B95-1)+4),1,3))+5)/7))</f>
        <v/>
      </c>
      <c r="D95" s="6" t="n"/>
      <c r="E95" s="6" t="n"/>
      <c r="F95" s="6" t="n"/>
      <c r="G95" s="6" t="n"/>
      <c r="H95" s="6" t="n"/>
      <c r="I95" s="41" t="n"/>
      <c r="J95" s="6" t="n"/>
      <c r="K95" s="6" t="n"/>
      <c r="L95" s="8" t="n"/>
    </row>
    <row r="96">
      <c r="A96" s="39">
        <f>ROW()-7</f>
        <v/>
      </c>
      <c r="B96" s="8" t="n"/>
      <c r="C96" s="40">
        <f>IF($B96="","","S"&amp;INT(($B96-DATE(YEAR($B96-WEEKDAY($B96-1)+4),1,3)+WEEKDAY(DATE(YEAR($B96-WEEKDAY($B96-1)+4),1,3))+5)/7))</f>
        <v/>
      </c>
      <c r="D96" s="6" t="n"/>
      <c r="E96" s="6" t="n"/>
      <c r="F96" s="6" t="n"/>
      <c r="G96" s="6" t="n"/>
      <c r="H96" s="6" t="n"/>
      <c r="I96" s="41" t="n"/>
      <c r="J96" s="6" t="n"/>
      <c r="K96" s="6" t="n"/>
      <c r="L96" s="8" t="n"/>
    </row>
    <row r="97">
      <c r="A97" s="39">
        <f>ROW()-7</f>
        <v/>
      </c>
      <c r="B97" s="8" t="n"/>
      <c r="C97" s="40">
        <f>IF($B97="","","S"&amp;INT(($B97-DATE(YEAR($B97-WEEKDAY($B97-1)+4),1,3)+WEEKDAY(DATE(YEAR($B97-WEEKDAY($B97-1)+4),1,3))+5)/7))</f>
        <v/>
      </c>
      <c r="D97" s="6" t="n"/>
      <c r="E97" s="6" t="n"/>
      <c r="F97" s="6" t="n"/>
      <c r="G97" s="6" t="n"/>
      <c r="H97" s="6" t="n"/>
      <c r="I97" s="41" t="n"/>
      <c r="J97" s="6" t="n"/>
      <c r="K97" s="6" t="n"/>
      <c r="L97" s="8" t="n"/>
    </row>
    <row r="98">
      <c r="A98" s="39">
        <f>ROW()-7</f>
        <v/>
      </c>
      <c r="B98" s="8" t="n"/>
      <c r="C98" s="40">
        <f>IF($B98="","","S"&amp;INT(($B98-DATE(YEAR($B98-WEEKDAY($B98-1)+4),1,3)+WEEKDAY(DATE(YEAR($B98-WEEKDAY($B98-1)+4),1,3))+5)/7))</f>
        <v/>
      </c>
      <c r="D98" s="6" t="n"/>
      <c r="E98" s="6" t="n"/>
      <c r="F98" s="6" t="n"/>
      <c r="G98" s="6" t="n"/>
      <c r="H98" s="6" t="n"/>
      <c r="I98" s="41" t="n"/>
      <c r="J98" s="6" t="n"/>
      <c r="K98" s="6" t="n"/>
      <c r="L98" s="8" t="n"/>
    </row>
    <row r="99">
      <c r="A99" s="39">
        <f>ROW()-7</f>
        <v/>
      </c>
      <c r="B99" s="8" t="n"/>
      <c r="C99" s="40">
        <f>IF($B99="","","S"&amp;INT(($B99-DATE(YEAR($B99-WEEKDAY($B99-1)+4),1,3)+WEEKDAY(DATE(YEAR($B99-WEEKDAY($B99-1)+4),1,3))+5)/7))</f>
        <v/>
      </c>
      <c r="D99" s="6" t="n"/>
      <c r="E99" s="6" t="n"/>
      <c r="F99" s="6" t="n"/>
      <c r="G99" s="6" t="n"/>
      <c r="H99" s="6" t="n"/>
      <c r="I99" s="41" t="n"/>
      <c r="J99" s="6" t="n"/>
      <c r="K99" s="6" t="n"/>
      <c r="L99" s="8" t="n"/>
    </row>
    <row r="100">
      <c r="A100" s="39">
        <f>ROW()-7</f>
        <v/>
      </c>
      <c r="B100" s="8" t="n"/>
      <c r="C100" s="40">
        <f>IF($B100="","","S"&amp;INT(($B100-DATE(YEAR($B100-WEEKDAY($B100-1)+4),1,3)+WEEKDAY(DATE(YEAR($B100-WEEKDAY($B100-1)+4),1,3))+5)/7))</f>
        <v/>
      </c>
      <c r="D100" s="6" t="n"/>
      <c r="E100" s="6" t="n"/>
      <c r="F100" s="6" t="n"/>
      <c r="G100" s="6" t="n"/>
      <c r="H100" s="6" t="n"/>
      <c r="I100" s="41" t="n"/>
      <c r="J100" s="6" t="n"/>
      <c r="K100" s="6" t="n"/>
      <c r="L100" s="8" t="n"/>
    </row>
    <row r="101">
      <c r="A101" s="39">
        <f>ROW()-7</f>
        <v/>
      </c>
      <c r="B101" s="8" t="n"/>
      <c r="C101" s="40">
        <f>IF($B101="","","S"&amp;INT(($B101-DATE(YEAR($B101-WEEKDAY($B101-1)+4),1,3)+WEEKDAY(DATE(YEAR($B101-WEEKDAY($B101-1)+4),1,3))+5)/7))</f>
        <v/>
      </c>
      <c r="D101" s="6" t="n"/>
      <c r="E101" s="6" t="n"/>
      <c r="F101" s="6" t="n"/>
      <c r="G101" s="6" t="n"/>
      <c r="H101" s="6" t="n"/>
      <c r="I101" s="41" t="n"/>
      <c r="J101" s="6" t="n"/>
      <c r="K101" s="6" t="n"/>
      <c r="L101" s="8" t="n"/>
    </row>
    <row r="102">
      <c r="A102" s="39">
        <f>ROW()-7</f>
        <v/>
      </c>
      <c r="B102" s="8" t="n"/>
      <c r="C102" s="40">
        <f>IF($B102="","","S"&amp;INT(($B102-DATE(YEAR($B102-WEEKDAY($B102-1)+4),1,3)+WEEKDAY(DATE(YEAR($B102-WEEKDAY($B102-1)+4),1,3))+5)/7))</f>
        <v/>
      </c>
      <c r="D102" s="6" t="n"/>
      <c r="E102" s="6" t="n"/>
      <c r="F102" s="6" t="n"/>
      <c r="G102" s="6" t="n"/>
      <c r="H102" s="6" t="n"/>
      <c r="I102" s="41" t="n"/>
      <c r="J102" s="6" t="n"/>
      <c r="K102" s="6" t="n"/>
      <c r="L102" s="8" t="n"/>
    </row>
    <row r="103">
      <c r="A103" s="39">
        <f>ROW()-7</f>
        <v/>
      </c>
      <c r="B103" s="8" t="n"/>
      <c r="C103" s="40">
        <f>IF($B103="","","S"&amp;INT(($B103-DATE(YEAR($B103-WEEKDAY($B103-1)+4),1,3)+WEEKDAY(DATE(YEAR($B103-WEEKDAY($B103-1)+4),1,3))+5)/7))</f>
        <v/>
      </c>
      <c r="D103" s="6" t="n"/>
      <c r="E103" s="6" t="n"/>
      <c r="F103" s="6" t="n"/>
      <c r="G103" s="6" t="n"/>
      <c r="H103" s="6" t="n"/>
      <c r="I103" s="41" t="n"/>
      <c r="J103" s="6" t="n"/>
      <c r="K103" s="6" t="n"/>
      <c r="L103" s="8" t="n"/>
    </row>
    <row r="104">
      <c r="A104" s="39">
        <f>ROW()-7</f>
        <v/>
      </c>
      <c r="B104" s="8" t="n"/>
      <c r="C104" s="40">
        <f>IF($B104="","","S"&amp;INT(($B104-DATE(YEAR($B104-WEEKDAY($B104-1)+4),1,3)+WEEKDAY(DATE(YEAR($B104-WEEKDAY($B104-1)+4),1,3))+5)/7))</f>
        <v/>
      </c>
      <c r="D104" s="6" t="n"/>
      <c r="E104" s="6" t="n"/>
      <c r="F104" s="6" t="n"/>
      <c r="G104" s="6" t="n"/>
      <c r="H104" s="6" t="n"/>
      <c r="I104" s="41" t="n"/>
      <c r="J104" s="6" t="n"/>
      <c r="K104" s="6" t="n"/>
      <c r="L104" s="8" t="n"/>
    </row>
    <row r="105">
      <c r="A105" s="39">
        <f>ROW()-7</f>
        <v/>
      </c>
      <c r="B105" s="8" t="n"/>
      <c r="C105" s="40">
        <f>IF($B105="","","S"&amp;INT(($B105-DATE(YEAR($B105-WEEKDAY($B105-1)+4),1,3)+WEEKDAY(DATE(YEAR($B105-WEEKDAY($B105-1)+4),1,3))+5)/7))</f>
        <v/>
      </c>
      <c r="D105" s="6" t="n"/>
      <c r="E105" s="6" t="n"/>
      <c r="F105" s="6" t="n"/>
      <c r="G105" s="6" t="n"/>
      <c r="H105" s="6" t="n"/>
      <c r="I105" s="41" t="n"/>
      <c r="J105" s="6" t="n"/>
      <c r="K105" s="6" t="n"/>
      <c r="L105" s="8" t="n"/>
    </row>
    <row r="106">
      <c r="A106" s="39">
        <f>ROW()-7</f>
        <v/>
      </c>
      <c r="B106" s="8" t="n"/>
      <c r="C106" s="40">
        <f>IF($B106="","","S"&amp;INT(($B106-DATE(YEAR($B106-WEEKDAY($B106-1)+4),1,3)+WEEKDAY(DATE(YEAR($B106-WEEKDAY($B106-1)+4),1,3))+5)/7))</f>
        <v/>
      </c>
      <c r="D106" s="6" t="n"/>
      <c r="E106" s="6" t="n"/>
      <c r="F106" s="6" t="n"/>
      <c r="G106" s="6" t="n"/>
      <c r="H106" s="6" t="n"/>
      <c r="I106" s="41" t="n"/>
      <c r="J106" s="6" t="n"/>
      <c r="K106" s="6" t="n"/>
      <c r="L106" s="8" t="n"/>
    </row>
    <row r="107">
      <c r="A107" s="39">
        <f>ROW()-7</f>
        <v/>
      </c>
      <c r="B107" s="8" t="n"/>
      <c r="C107" s="40">
        <f>IF($B107="","","S"&amp;INT(($B107-DATE(YEAR($B107-WEEKDAY($B107-1)+4),1,3)+WEEKDAY(DATE(YEAR($B107-WEEKDAY($B107-1)+4),1,3))+5)/7))</f>
        <v/>
      </c>
      <c r="D107" s="6" t="n"/>
      <c r="E107" s="6" t="n"/>
      <c r="F107" s="6" t="n"/>
      <c r="G107" s="6" t="n"/>
      <c r="H107" s="6" t="n"/>
      <c r="I107" s="41" t="n"/>
      <c r="J107" s="6" t="n"/>
      <c r="K107" s="6" t="n"/>
      <c r="L107" s="8" t="n"/>
    </row>
  </sheetData>
  <mergeCells count="4">
    <mergeCell ref="I5:J5"/>
    <mergeCell ref="A2:L3"/>
    <mergeCell ref="D5:E5"/>
    <mergeCell ref="A5:B5"/>
  </mergeCells>
  <conditionalFormatting sqref="K8:K107">
    <cfRule type="expression" priority="1" dxfId="1" stopIfTrue="0">
      <formula>AND($K8&lt;&gt;"",$K8&lt;&gt;"Aucune",$L8="")</formula>
    </cfRule>
  </conditionalFormatting>
  <dataValidations count="3">
    <dataValidation sqref="D8:D107" showDropDown="0" showInputMessage="0" showErrorMessage="0" allowBlank="1" type="list">
      <formula1>=ListeAleas</formula1>
    </dataValidation>
    <dataValidation sqref="J8:J107" showDropDown="0" showInputMessage="0" showErrorMessage="0" allowBlank="1" type="list">
      <formula1>=ListeImputabilite</formula1>
    </dataValidation>
    <dataValidation sqref="K8:K107" showDropDown="0" showInputMessage="0" showErrorMessage="0" allowBlank="1" type="list">
      <formula1>=ListeDemarches</formula1>
    </dataValidation>
  </dataValidations>
  <pageMargins left="0.75" right="0.75" top="1" bottom="1" header="0.5" footer="0.5"/>
  <pageSetup orientation="landscape" fitToWidth="1"/>
</worksheet>
</file>

<file path=xl/worksheets/sheet5.xml><?xml version="1.0" encoding="utf-8"?>
<worksheet xmlns="http://schemas.openxmlformats.org/spreadsheetml/2006/main">
  <sheetPr>
    <outlinePr summaryBelow="1" summaryRight="1"/>
    <pageSetUpPr fitToPage="1"/>
  </sheetPr>
  <dimension ref="B1:J57"/>
  <sheetViews>
    <sheetView showGridLines="0" workbookViewId="0">
      <selection activeCell="A1" sqref="A1"/>
    </sheetView>
  </sheetViews>
  <sheetFormatPr baseColWidth="8" defaultRowHeight="15"/>
  <cols>
    <col width="2" customWidth="1" min="1" max="1"/>
    <col width="40" customWidth="1" min="2" max="2"/>
    <col width="18" customWidth="1" min="3" max="3"/>
    <col width="4" customWidth="1" min="4" max="4"/>
    <col width="30" customWidth="1" min="5" max="5"/>
    <col width="11" customWidth="1" min="6" max="6"/>
    <col width="11" customWidth="1" min="7" max="7"/>
    <col width="12" customWidth="1" min="8" max="8"/>
    <col width="12" customWidth="1" min="9" max="9"/>
    <col width="16" customWidth="1" min="10" max="10"/>
    <col width="12" customWidth="1" min="11" max="11"/>
  </cols>
  <sheetData>
    <row r="1">
      <c r="B1" s="1" t="inlineStr">
        <is>
          <t>TABLEAU DE BORD DU CHANTIER</t>
        </is>
      </c>
    </row>
    <row r="2">
      <c r="B2" s="2">
        <f>IF(PARAMETRES!C5="","Renseignez la feuille PARAMETRES",PARAMETRES!C5&amp;"  -  maître d'ouvrage : "&amp;PARAMETRES!C6)</f>
        <v/>
      </c>
    </row>
    <row r="3">
      <c r="B3" s="42" t="inlineStr">
        <is>
          <t>Situation arrêtée au</t>
        </is>
      </c>
      <c r="C3" s="14">
        <f>DateSituation</f>
        <v/>
      </c>
    </row>
    <row r="5" ht="19" customHeight="1">
      <c r="B5" s="3" t="inlineStr">
        <is>
          <t>Avancement</t>
        </is>
      </c>
      <c r="E5" s="3" t="inlineStr">
        <is>
          <t>Avancement par phase</t>
        </is>
      </c>
    </row>
    <row r="6">
      <c r="B6" s="4" t="inlineStr">
        <is>
          <t>Avancement réel (pondéré par les durées)</t>
        </is>
      </c>
      <c r="C6" s="43">
        <f>IF(SUM(PLANNING!$G$5:$G$64)=0,"",SUMPRODUCT(PLANNING!$G$5:$G$64,PLANNING!$L$5:$L$64)/SUM(PLANNING!$G$5:$G$64))</f>
        <v/>
      </c>
      <c r="E6" s="17" t="inlineStr">
        <is>
          <t>Phase</t>
        </is>
      </c>
      <c r="F6" s="17" t="inlineStr">
        <is>
          <t>Tâches</t>
        </is>
      </c>
      <c r="G6" s="17" t="inlineStr">
        <is>
          <t>Durée (j.o.)</t>
        </is>
      </c>
      <c r="H6" s="17" t="inlineStr">
        <is>
          <t>Réel</t>
        </is>
      </c>
      <c r="I6" s="17" t="inlineStr">
        <is>
          <t>Attendu</t>
        </is>
      </c>
      <c r="J6" s="17" t="inlineStr">
        <is>
          <t>Écart</t>
        </is>
      </c>
    </row>
    <row r="7">
      <c r="B7" s="4" t="inlineStr">
        <is>
          <t>Avancement attendu à cette date</t>
        </is>
      </c>
      <c r="C7" s="43">
        <f t="array" ref="C7">IF(SUM(PLANNING!$G$5:$G$64)=0,"",SUM(PLANNING!$G$5:$G$64*IF(ISNUMBER(PLANNING!$M$5:$M$64),PLANNING!$M$5:$M$64,0))/SUM(PLANNING!$G$5:$G$64))</f>
        <v/>
      </c>
      <c r="E7" s="6" t="inlineStr">
        <is>
          <t>Préparation</t>
        </is>
      </c>
      <c r="F7" s="39">
        <f>COUNTIF(PLANNING!$B$5:$B$64,$E7)</f>
        <v/>
      </c>
      <c r="G7" s="39">
        <f>SUMIF(PLANNING!$B$5:$B$64,$E7,PLANNING!$G$5:$G$64)</f>
        <v/>
      </c>
      <c r="H7" s="44">
        <f>IF($G7=0,"",SUMPRODUCT((PLANNING!$B$5:$B$64=$E7)*PLANNING!$G$5:$G$64*PLANNING!$L$5:$L$64)/$G7)</f>
        <v/>
      </c>
      <c r="I7" s="44">
        <f t="array" ref="I7">IF($G7=0,"",SUM((PLANNING!$B$5:$B$64=$E7)*PLANNING!$G$5:$G$64*IF(ISNUMBER(PLANNING!$M$5:$M$64),PLANNING!$M$5:$M$64,0))/$G7)</f>
        <v/>
      </c>
      <c r="J7" s="44">
        <f>IF(OR($H7="",$I7=""),"",$H7-$I7)</f>
        <v/>
      </c>
    </row>
    <row r="8">
      <c r="B8" s="4" t="inlineStr">
        <is>
          <t>Écart d'avancement (points)</t>
        </is>
      </c>
      <c r="C8" s="43">
        <f>IF(OR($C$6="",$C$7=""),"",$C$6-$C$7)</f>
        <v/>
      </c>
      <c r="E8" s="6" t="inlineStr">
        <is>
          <t>Terrassement / fondations</t>
        </is>
      </c>
      <c r="F8" s="39">
        <f>COUNTIF(PLANNING!$B$5:$B$64,$E8)</f>
        <v/>
      </c>
      <c r="G8" s="39">
        <f>SUMIF(PLANNING!$B$5:$B$64,$E8,PLANNING!$G$5:$G$64)</f>
        <v/>
      </c>
      <c r="H8" s="44">
        <f>IF($G8=0,"",SUMPRODUCT((PLANNING!$B$5:$B$64=$E8)*PLANNING!$G$5:$G$64*PLANNING!$L$5:$L$64)/$G8)</f>
        <v/>
      </c>
      <c r="I8" s="44">
        <f t="array" ref="I8">IF($G8=0,"",SUM((PLANNING!$B$5:$B$64=$E8)*PLANNING!$G$5:$G$64*IF(ISNUMBER(PLANNING!$M$5:$M$64),PLANNING!$M$5:$M$64,0))/$G8)</f>
        <v/>
      </c>
      <c r="J8" s="44">
        <f>IF(OR($H8="",$I8=""),"",$H8-$I8)</f>
        <v/>
      </c>
    </row>
    <row r="9">
      <c r="E9" s="6" t="inlineStr">
        <is>
          <t>Gros œuvre</t>
        </is>
      </c>
      <c r="F9" s="39">
        <f>COUNTIF(PLANNING!$B$5:$B$64,$E9)</f>
        <v/>
      </c>
      <c r="G9" s="39">
        <f>SUMIF(PLANNING!$B$5:$B$64,$E9,PLANNING!$G$5:$G$64)</f>
        <v/>
      </c>
      <c r="H9" s="44">
        <f>IF($G9=0,"",SUMPRODUCT((PLANNING!$B$5:$B$64=$E9)*PLANNING!$G$5:$G$64*PLANNING!$L$5:$L$64)/$G9)</f>
        <v/>
      </c>
      <c r="I9" s="44">
        <f t="array" ref="I9">IF($G9=0,"",SUM((PLANNING!$B$5:$B$64=$E9)*PLANNING!$G$5:$G$64*IF(ISNUMBER(PLANNING!$M$5:$M$64),PLANNING!$M$5:$M$64,0))/$G9)</f>
        <v/>
      </c>
      <c r="J9" s="44">
        <f>IF(OR($H9="",$I9=""),"",$H9-$I9)</f>
        <v/>
      </c>
    </row>
    <row r="10" ht="19" customHeight="1">
      <c r="B10" s="3" t="inlineStr">
        <is>
          <t>Tâches</t>
        </is>
      </c>
      <c r="E10" s="6" t="inlineStr">
        <is>
          <t>Clos et couvert</t>
        </is>
      </c>
      <c r="F10" s="39">
        <f>COUNTIF(PLANNING!$B$5:$B$64,$E10)</f>
        <v/>
      </c>
      <c r="G10" s="39">
        <f>SUMIF(PLANNING!$B$5:$B$64,$E10,PLANNING!$G$5:$G$64)</f>
        <v/>
      </c>
      <c r="H10" s="44">
        <f>IF($G10=0,"",SUMPRODUCT((PLANNING!$B$5:$B$64=$E10)*PLANNING!$G$5:$G$64*PLANNING!$L$5:$L$64)/$G10)</f>
        <v/>
      </c>
      <c r="I10" s="44">
        <f t="array" ref="I10">IF($G10=0,"",SUM((PLANNING!$B$5:$B$64=$E10)*PLANNING!$G$5:$G$64*IF(ISNUMBER(PLANNING!$M$5:$M$64),PLANNING!$M$5:$M$64,0))/$G10)</f>
        <v/>
      </c>
      <c r="J10" s="44">
        <f>IF(OR($H10="",$I10=""),"",$H10-$I10)</f>
        <v/>
      </c>
    </row>
    <row r="11">
      <c r="B11" s="4" t="inlineStr">
        <is>
          <t>Nombre de tâches planifiées</t>
        </is>
      </c>
      <c r="C11" s="38">
        <f>COUNTA(PLANNING!$D$5:$D$64)</f>
        <v/>
      </c>
      <c r="E11" s="6" t="inlineStr">
        <is>
          <t>Second œuvre</t>
        </is>
      </c>
      <c r="F11" s="39">
        <f>COUNTIF(PLANNING!$B$5:$B$64,$E11)</f>
        <v/>
      </c>
      <c r="G11" s="39">
        <f>SUMIF(PLANNING!$B$5:$B$64,$E11,PLANNING!$G$5:$G$64)</f>
        <v/>
      </c>
      <c r="H11" s="44">
        <f>IF($G11=0,"",SUMPRODUCT((PLANNING!$B$5:$B$64=$E11)*PLANNING!$G$5:$G$64*PLANNING!$L$5:$L$64)/$G11)</f>
        <v/>
      </c>
      <c r="I11" s="44">
        <f t="array" ref="I11">IF($G11=0,"",SUM((PLANNING!$B$5:$B$64=$E11)*PLANNING!$G$5:$G$64*IF(ISNUMBER(PLANNING!$M$5:$M$64),PLANNING!$M$5:$M$64,0))/$G11)</f>
        <v/>
      </c>
      <c r="J11" s="44">
        <f>IF(OR($H11="",$I11=""),"",$H11-$I11)</f>
        <v/>
      </c>
    </row>
    <row r="12">
      <c r="B12" s="4" t="inlineStr">
        <is>
          <t>Terminées</t>
        </is>
      </c>
      <c r="C12" s="38">
        <f>COUNTIF(PLANNING!$N$5:$N$64,"Terminée")</f>
        <v/>
      </c>
      <c r="E12" s="6" t="inlineStr">
        <is>
          <t>Finitions</t>
        </is>
      </c>
      <c r="F12" s="39">
        <f>COUNTIF(PLANNING!$B$5:$B$64,$E12)</f>
        <v/>
      </c>
      <c r="G12" s="39">
        <f>SUMIF(PLANNING!$B$5:$B$64,$E12,PLANNING!$G$5:$G$64)</f>
        <v/>
      </c>
      <c r="H12" s="44">
        <f>IF($G12=0,"",SUMPRODUCT((PLANNING!$B$5:$B$64=$E12)*PLANNING!$G$5:$G$64*PLANNING!$L$5:$L$64)/$G12)</f>
        <v/>
      </c>
      <c r="I12" s="44">
        <f t="array" ref="I12">IF($G12=0,"",SUM((PLANNING!$B$5:$B$64=$E12)*PLANNING!$G$5:$G$64*IF(ISNUMBER(PLANNING!$M$5:$M$64),PLANNING!$M$5:$M$64,0))/$G12)</f>
        <v/>
      </c>
      <c r="J12" s="44">
        <f>IF(OR($H12="",$I12=""),"",$H12-$I12)</f>
        <v/>
      </c>
    </row>
    <row r="13">
      <c r="B13" s="4" t="inlineStr">
        <is>
          <t>En cours</t>
        </is>
      </c>
      <c r="C13" s="38">
        <f>COUNTIF(PLANNING!$N$5:$N$64,"En cours")</f>
        <v/>
      </c>
      <c r="E13" s="6" t="inlineStr">
        <is>
          <t>Aménagements extérieurs / VRD</t>
        </is>
      </c>
      <c r="F13" s="39">
        <f>COUNTIF(PLANNING!$B$5:$B$64,$E13)</f>
        <v/>
      </c>
      <c r="G13" s="39">
        <f>SUMIF(PLANNING!$B$5:$B$64,$E13,PLANNING!$G$5:$G$64)</f>
        <v/>
      </c>
      <c r="H13" s="44">
        <f>IF($G13=0,"",SUMPRODUCT((PLANNING!$B$5:$B$64=$E13)*PLANNING!$G$5:$G$64*PLANNING!$L$5:$L$64)/$G13)</f>
        <v/>
      </c>
      <c r="I13" s="44">
        <f t="array" ref="I13">IF($G13=0,"",SUM((PLANNING!$B$5:$B$64=$E13)*PLANNING!$G$5:$G$64*IF(ISNUMBER(PLANNING!$M$5:$M$64),PLANNING!$M$5:$M$64,0))/$G13)</f>
        <v/>
      </c>
      <c r="J13" s="44">
        <f>IF(OR($H13="",$I13=""),"",$H13-$I13)</f>
        <v/>
      </c>
    </row>
    <row r="14">
      <c r="B14" s="4" t="inlineStr">
        <is>
          <t>En retard (fin dépassée)</t>
        </is>
      </c>
      <c r="C14" s="38">
        <f>COUNTIF(PLANNING!$N$5:$N$64,"En retard")</f>
        <v/>
      </c>
      <c r="E14" s="6" t="inlineStr">
        <is>
          <t>Réception</t>
        </is>
      </c>
      <c r="F14" s="39">
        <f>COUNTIF(PLANNING!$B$5:$B$64,$E14)</f>
        <v/>
      </c>
      <c r="G14" s="39">
        <f>SUMIF(PLANNING!$B$5:$B$64,$E14,PLANNING!$G$5:$G$64)</f>
        <v/>
      </c>
      <c r="H14" s="44">
        <f>IF($G14=0,"",SUMPRODUCT((PLANNING!$B$5:$B$64=$E14)*PLANNING!$G$5:$G$64*PLANNING!$L$5:$L$64)/$G14)</f>
        <v/>
      </c>
      <c r="I14" s="44">
        <f t="array" ref="I14">IF($G14=0,"",SUM((PLANNING!$B$5:$B$64=$E14)*PLANNING!$G$5:$G$64*IF(ISNUMBER(PLANNING!$M$5:$M$64),PLANNING!$M$5:$M$64,0))/$G14)</f>
        <v/>
      </c>
      <c r="J14" s="44">
        <f>IF(OR($H14="",$I14=""),"",$H14-$I14)</f>
        <v/>
      </c>
    </row>
    <row r="15">
      <c r="B15" s="4" t="inlineStr">
        <is>
          <t>Démarrage en retard</t>
        </is>
      </c>
      <c r="C15" s="38">
        <f>COUNTIF(PLANNING!$N$5:$N$64,"Démarrage en retard")</f>
        <v/>
      </c>
    </row>
    <row r="16">
      <c r="B16" s="4" t="inlineStr">
        <is>
          <t>Anomalies de saisie signalées</t>
        </is>
      </c>
      <c r="C16" s="38">
        <f>SUMPRODUCT((PLANNING!$Q$5:$Q$64&lt;&gt;"")*(PLANNING!$Q$5:$Q$64&lt;&gt;"OK"))</f>
        <v/>
      </c>
    </row>
    <row r="18" ht="19" customHeight="1">
      <c r="B18" s="3" t="inlineStr">
        <is>
          <t>Délais</t>
        </is>
      </c>
    </row>
    <row r="19">
      <c r="B19" s="4" t="inlineStr">
        <is>
          <t>Fin prévue du chantier</t>
        </is>
      </c>
      <c r="C19" s="45">
        <f>IF(COUNT(PLANNING!$H$5:$H$64)=0,"",MAX(PLANNING!$H$5:$H$64))</f>
        <v/>
      </c>
    </row>
    <row r="20">
      <c r="B20" s="4" t="inlineStr">
        <is>
          <t>Fin projetée (retards constatés reportés)</t>
        </is>
      </c>
      <c r="C20" s="45">
        <f>IF(COUNT(PLANNING!$P$5:$P$64)=0,"",MAX(PLANNING!$P$5:$P$64))</f>
        <v/>
      </c>
    </row>
    <row r="21">
      <c r="B21" s="4" t="inlineStr">
        <is>
          <t>Réception prévue (jalon de la phase Réception)</t>
        </is>
      </c>
      <c r="C21" s="45">
        <f t="array" ref="C21">IF(COUNTIFS(PLANNING!$B$5:$B$64,"Réception",PLANNING!$G$5:$G$64,0)=0,"",MAX(IF((PLANNING!$B$5:$B$64="Réception")*(PLANNING!$G$5:$G$64=0),PLANNING!$H$5:$H$64)))</f>
        <v/>
      </c>
    </row>
    <row r="22">
      <c r="B22" s="4" t="inlineStr">
        <is>
          <t>Réception projetée (jalon de la phase Réception)</t>
        </is>
      </c>
      <c r="C22" s="45">
        <f t="array" ref="C22">IF(COUNTIFS(PLANNING!$B$5:$B$64,"Réception",PLANNING!$G$5:$G$64,0)=0,"",MAX(IF((PLANNING!$B$5:$B$64="Réception")*(PLANNING!$G$5:$G$64=0),PLANNING!$P$5:$P$64)))</f>
        <v/>
      </c>
    </row>
    <row r="23">
      <c r="B23" s="4" t="inlineStr">
        <is>
          <t>Date de réception contractuelle</t>
        </is>
      </c>
      <c r="C23" s="45">
        <f>IF(DateReception="","",DateReception)</f>
        <v/>
      </c>
    </row>
    <row r="24">
      <c r="B24" s="4" t="inlineStr">
        <is>
          <t>Écart / date contractuelle (jours calendaires)</t>
        </is>
      </c>
      <c r="C24" s="38">
        <f>IF(OR($C$23="",IF($C$22="",$C$20,$C$22)=""),"",IF($C$22="",$C$20,$C$22)-$C$23)</f>
        <v/>
      </c>
    </row>
    <row r="25">
      <c r="B25" s="4" t="inlineStr">
        <is>
          <t>Somme des retards par tâche (j ouvrés)</t>
        </is>
      </c>
      <c r="C25" s="38">
        <f>SUMIF(PLANNING!$O$5:$O$64,"&gt;0")</f>
        <v/>
      </c>
    </row>
    <row r="26">
      <c r="B26" s="4" t="inlineStr">
        <is>
          <t>Jours d'aléa enregistrés au journal</t>
        </is>
      </c>
      <c r="C26" s="38">
        <f>'JOURNAL DE CHANTIER'!$C$5</f>
        <v/>
      </c>
    </row>
    <row r="28" ht="19" customHeight="1">
      <c r="B28" s="3" t="inlineStr">
        <is>
          <t>Pénalités de retard - simulation indicative</t>
        </is>
      </c>
    </row>
    <row r="29">
      <c r="B29" s="4" t="inlineStr">
        <is>
          <t>Retard retenu (jours calendaires)</t>
        </is>
      </c>
      <c r="C29" s="38">
        <f>IF($C$24="",0,MAX(0,$C$24))</f>
        <v/>
      </c>
    </row>
    <row r="30">
      <c r="B30" s="4" t="inlineStr">
        <is>
          <t>Pénalité calculée</t>
        </is>
      </c>
      <c r="C30" s="46">
        <f>IF(OR(MontantMarche="",DiviseurPenalite="",$C$29=0),0,MIN($C$29*MontantMarche/DiviseurPenalite,PlafondPenalite*MontantMarche))</f>
        <v/>
      </c>
    </row>
    <row r="31">
      <c r="B31" s="4" t="inlineStr">
        <is>
          <t>Pénalité après seuil d'exonération</t>
        </is>
      </c>
      <c r="C31" s="46">
        <f>IF(OR(SeuilExoneration="",$C$30&lt;=SeuilExoneration),0,$C$30)</f>
        <v/>
      </c>
    </row>
    <row r="32">
      <c r="B32" s="12" t="inlineStr">
        <is>
          <t>Simulation à partir des paramètres saisis, pour anticiper une discussion, pas pour arrêter un décompte. Le retard réellement pénalisable dépend des prolongations de délai accordées (intempéries, ordres de service, travaux supplémentaires) et de la procédure contradictoire prévue au contrat. La somme des retards par tâche compte plusieurs fois un même retard qui se propage le long d'une chaîne : le retard du chantier se lit sur la ligne Fin projetée, pas sur ce total.</t>
        </is>
      </c>
    </row>
    <row r="33"/>
    <row r="34"/>
    <row r="35"/>
    <row r="36" ht="19" customHeight="1">
      <c r="E36" s="3" t="inlineStr">
        <is>
          <t>Suivi par lot / corps d'état</t>
        </is>
      </c>
    </row>
    <row r="37">
      <c r="E37" s="17" t="inlineStr">
        <is>
          <t>Lot / corps d'état</t>
        </is>
      </c>
      <c r="F37" s="17" t="inlineStr">
        <is>
          <t>Tâches</t>
        </is>
      </c>
      <c r="G37" s="17" t="inlineStr">
        <is>
          <t>Durée (j.o.)</t>
        </is>
      </c>
      <c r="H37" s="17" t="inlineStr">
        <is>
          <t>Avancement</t>
        </is>
      </c>
      <c r="I37" s="17" t="inlineStr">
        <is>
          <t>Retard (j.o.)</t>
        </is>
      </c>
      <c r="J37" s="17" t="inlineStr">
        <is>
          <t>Tâches en retard</t>
        </is>
      </c>
    </row>
    <row r="38">
      <c r="E38" s="6" t="inlineStr">
        <is>
          <t>00 Général / installation</t>
        </is>
      </c>
      <c r="F38" s="39">
        <f>COUNTIF(PLANNING!$C$5:$C$64,$E38)</f>
        <v/>
      </c>
      <c r="G38" s="39">
        <f>SUMIF(PLANNING!$C$5:$C$64,$E38,PLANNING!$G$5:$G$64)</f>
        <v/>
      </c>
      <c r="H38" s="44">
        <f>IF($G38=0,"",SUMPRODUCT((PLANNING!$C$5:$C$64=$E38)*PLANNING!$G$5:$G$64*PLANNING!$L$5:$L$64)/$G38)</f>
        <v/>
      </c>
      <c r="I38" s="39">
        <f>SUMIFS(PLANNING!$O$5:$O$64,PLANNING!$C$5:$C$64,$E38,PLANNING!$O$5:$O$64,"&gt;0")</f>
        <v/>
      </c>
      <c r="J38" s="39">
        <f>COUNTIFS(PLANNING!$C$5:$C$64,$E38,PLANNING!$N$5:$N$64,"En retard")+COUNTIFS(PLANNING!$C$5:$C$64,$E38,PLANNING!$N$5:$N$64,"Démarrage en retard")</f>
        <v/>
      </c>
    </row>
    <row r="39">
      <c r="E39" s="6" t="inlineStr">
        <is>
          <t>01 Terrassement - VRD</t>
        </is>
      </c>
      <c r="F39" s="39">
        <f>COUNTIF(PLANNING!$C$5:$C$64,$E39)</f>
        <v/>
      </c>
      <c r="G39" s="39">
        <f>SUMIF(PLANNING!$C$5:$C$64,$E39,PLANNING!$G$5:$G$64)</f>
        <v/>
      </c>
      <c r="H39" s="44">
        <f>IF($G39=0,"",SUMPRODUCT((PLANNING!$C$5:$C$64=$E39)*PLANNING!$G$5:$G$64*PLANNING!$L$5:$L$64)/$G39)</f>
        <v/>
      </c>
      <c r="I39" s="39">
        <f>SUMIFS(PLANNING!$O$5:$O$64,PLANNING!$C$5:$C$64,$E39,PLANNING!$O$5:$O$64,"&gt;0")</f>
        <v/>
      </c>
      <c r="J39" s="39">
        <f>COUNTIFS(PLANNING!$C$5:$C$64,$E39,PLANNING!$N$5:$N$64,"En retard")+COUNTIFS(PLANNING!$C$5:$C$64,$E39,PLANNING!$N$5:$N$64,"Démarrage en retard")</f>
        <v/>
      </c>
    </row>
    <row r="40">
      <c r="E40" s="6" t="inlineStr">
        <is>
          <t>02 Gros œuvre</t>
        </is>
      </c>
      <c r="F40" s="39">
        <f>COUNTIF(PLANNING!$C$5:$C$64,$E40)</f>
        <v/>
      </c>
      <c r="G40" s="39">
        <f>SUMIF(PLANNING!$C$5:$C$64,$E40,PLANNING!$G$5:$G$64)</f>
        <v/>
      </c>
      <c r="H40" s="44">
        <f>IF($G40=0,"",SUMPRODUCT((PLANNING!$C$5:$C$64=$E40)*PLANNING!$G$5:$G$64*PLANNING!$L$5:$L$64)/$G40)</f>
        <v/>
      </c>
      <c r="I40" s="39">
        <f>SUMIFS(PLANNING!$O$5:$O$64,PLANNING!$C$5:$C$64,$E40,PLANNING!$O$5:$O$64,"&gt;0")</f>
        <v/>
      </c>
      <c r="J40" s="39">
        <f>COUNTIFS(PLANNING!$C$5:$C$64,$E40,PLANNING!$N$5:$N$64,"En retard")+COUNTIFS(PLANNING!$C$5:$C$64,$E40,PLANNING!$N$5:$N$64,"Démarrage en retard")</f>
        <v/>
      </c>
    </row>
    <row r="41">
      <c r="E41" s="6" t="inlineStr">
        <is>
          <t>03 Charpente - ossature</t>
        </is>
      </c>
      <c r="F41" s="39">
        <f>COUNTIF(PLANNING!$C$5:$C$64,$E41)</f>
        <v/>
      </c>
      <c r="G41" s="39">
        <f>SUMIF(PLANNING!$C$5:$C$64,$E41,PLANNING!$G$5:$G$64)</f>
        <v/>
      </c>
      <c r="H41" s="44">
        <f>IF($G41=0,"",SUMPRODUCT((PLANNING!$C$5:$C$64=$E41)*PLANNING!$G$5:$G$64*PLANNING!$L$5:$L$64)/$G41)</f>
        <v/>
      </c>
      <c r="I41" s="39">
        <f>SUMIFS(PLANNING!$O$5:$O$64,PLANNING!$C$5:$C$64,$E41,PLANNING!$O$5:$O$64,"&gt;0")</f>
        <v/>
      </c>
      <c r="J41" s="39">
        <f>COUNTIFS(PLANNING!$C$5:$C$64,$E41,PLANNING!$N$5:$N$64,"En retard")+COUNTIFS(PLANNING!$C$5:$C$64,$E41,PLANNING!$N$5:$N$64,"Démarrage en retard")</f>
        <v/>
      </c>
    </row>
    <row r="42">
      <c r="E42" s="6" t="inlineStr">
        <is>
          <t>04 Couverture - zinguerie</t>
        </is>
      </c>
      <c r="F42" s="39">
        <f>COUNTIF(PLANNING!$C$5:$C$64,$E42)</f>
        <v/>
      </c>
      <c r="G42" s="39">
        <f>SUMIF(PLANNING!$C$5:$C$64,$E42,PLANNING!$G$5:$G$64)</f>
        <v/>
      </c>
      <c r="H42" s="44">
        <f>IF($G42=0,"",SUMPRODUCT((PLANNING!$C$5:$C$64=$E42)*PLANNING!$G$5:$G$64*PLANNING!$L$5:$L$64)/$G42)</f>
        <v/>
      </c>
      <c r="I42" s="39">
        <f>SUMIFS(PLANNING!$O$5:$O$64,PLANNING!$C$5:$C$64,$E42,PLANNING!$O$5:$O$64,"&gt;0")</f>
        <v/>
      </c>
      <c r="J42" s="39">
        <f>COUNTIFS(PLANNING!$C$5:$C$64,$E42,PLANNING!$N$5:$N$64,"En retard")+COUNTIFS(PLANNING!$C$5:$C$64,$E42,PLANNING!$N$5:$N$64,"Démarrage en retard")</f>
        <v/>
      </c>
    </row>
    <row r="43">
      <c r="E43" s="6" t="inlineStr">
        <is>
          <t>05 Menuiseries extérieures</t>
        </is>
      </c>
      <c r="F43" s="39">
        <f>COUNTIF(PLANNING!$C$5:$C$64,$E43)</f>
        <v/>
      </c>
      <c r="G43" s="39">
        <f>SUMIF(PLANNING!$C$5:$C$64,$E43,PLANNING!$G$5:$G$64)</f>
        <v/>
      </c>
      <c r="H43" s="44">
        <f>IF($G43=0,"",SUMPRODUCT((PLANNING!$C$5:$C$64=$E43)*PLANNING!$G$5:$G$64*PLANNING!$L$5:$L$64)/$G43)</f>
        <v/>
      </c>
      <c r="I43" s="39">
        <f>SUMIFS(PLANNING!$O$5:$O$64,PLANNING!$C$5:$C$64,$E43,PLANNING!$O$5:$O$64,"&gt;0")</f>
        <v/>
      </c>
      <c r="J43" s="39">
        <f>COUNTIFS(PLANNING!$C$5:$C$64,$E43,PLANNING!$N$5:$N$64,"En retard")+COUNTIFS(PLANNING!$C$5:$C$64,$E43,PLANNING!$N$5:$N$64,"Démarrage en retard")</f>
        <v/>
      </c>
    </row>
    <row r="44">
      <c r="E44" s="6" t="inlineStr">
        <is>
          <t>06 Étanchéité</t>
        </is>
      </c>
      <c r="F44" s="39">
        <f>COUNTIF(PLANNING!$C$5:$C$64,$E44)</f>
        <v/>
      </c>
      <c r="G44" s="39">
        <f>SUMIF(PLANNING!$C$5:$C$64,$E44,PLANNING!$G$5:$G$64)</f>
        <v/>
      </c>
      <c r="H44" s="44">
        <f>IF($G44=0,"",SUMPRODUCT((PLANNING!$C$5:$C$64=$E44)*PLANNING!$G$5:$G$64*PLANNING!$L$5:$L$64)/$G44)</f>
        <v/>
      </c>
      <c r="I44" s="39">
        <f>SUMIFS(PLANNING!$O$5:$O$64,PLANNING!$C$5:$C$64,$E44,PLANNING!$O$5:$O$64,"&gt;0")</f>
        <v/>
      </c>
      <c r="J44" s="39">
        <f>COUNTIFS(PLANNING!$C$5:$C$64,$E44,PLANNING!$N$5:$N$64,"En retard")+COUNTIFS(PLANNING!$C$5:$C$64,$E44,PLANNING!$N$5:$N$64,"Démarrage en retard")</f>
        <v/>
      </c>
    </row>
    <row r="45">
      <c r="E45" s="6" t="inlineStr">
        <is>
          <t>07 Plâtrerie - isolation</t>
        </is>
      </c>
      <c r="F45" s="39">
        <f>COUNTIF(PLANNING!$C$5:$C$64,$E45)</f>
        <v/>
      </c>
      <c r="G45" s="39">
        <f>SUMIF(PLANNING!$C$5:$C$64,$E45,PLANNING!$G$5:$G$64)</f>
        <v/>
      </c>
      <c r="H45" s="44">
        <f>IF($G45=0,"",SUMPRODUCT((PLANNING!$C$5:$C$64=$E45)*PLANNING!$G$5:$G$64*PLANNING!$L$5:$L$64)/$G45)</f>
        <v/>
      </c>
      <c r="I45" s="39">
        <f>SUMIFS(PLANNING!$O$5:$O$64,PLANNING!$C$5:$C$64,$E45,PLANNING!$O$5:$O$64,"&gt;0")</f>
        <v/>
      </c>
      <c r="J45" s="39">
        <f>COUNTIFS(PLANNING!$C$5:$C$64,$E45,PLANNING!$N$5:$N$64,"En retard")+COUNTIFS(PLANNING!$C$5:$C$64,$E45,PLANNING!$N$5:$N$64,"Démarrage en retard")</f>
        <v/>
      </c>
    </row>
    <row r="46">
      <c r="E46" s="6" t="inlineStr">
        <is>
          <t>08 Électricité - courants faibles</t>
        </is>
      </c>
      <c r="F46" s="39">
        <f>COUNTIF(PLANNING!$C$5:$C$64,$E46)</f>
        <v/>
      </c>
      <c r="G46" s="39">
        <f>SUMIF(PLANNING!$C$5:$C$64,$E46,PLANNING!$G$5:$G$64)</f>
        <v/>
      </c>
      <c r="H46" s="44">
        <f>IF($G46=0,"",SUMPRODUCT((PLANNING!$C$5:$C$64=$E46)*PLANNING!$G$5:$G$64*PLANNING!$L$5:$L$64)/$G46)</f>
        <v/>
      </c>
      <c r="I46" s="39">
        <f>SUMIFS(PLANNING!$O$5:$O$64,PLANNING!$C$5:$C$64,$E46,PLANNING!$O$5:$O$64,"&gt;0")</f>
        <v/>
      </c>
      <c r="J46" s="39">
        <f>COUNTIFS(PLANNING!$C$5:$C$64,$E46,PLANNING!$N$5:$N$64,"En retard")+COUNTIFS(PLANNING!$C$5:$C$64,$E46,PLANNING!$N$5:$N$64,"Démarrage en retard")</f>
        <v/>
      </c>
    </row>
    <row r="47">
      <c r="E47" s="6" t="inlineStr">
        <is>
          <t>09 Plomberie - chauffage - VMC</t>
        </is>
      </c>
      <c r="F47" s="39">
        <f>COUNTIF(PLANNING!$C$5:$C$64,$E47)</f>
        <v/>
      </c>
      <c r="G47" s="39">
        <f>SUMIF(PLANNING!$C$5:$C$64,$E47,PLANNING!$G$5:$G$64)</f>
        <v/>
      </c>
      <c r="H47" s="44">
        <f>IF($G47=0,"",SUMPRODUCT((PLANNING!$C$5:$C$64=$E47)*PLANNING!$G$5:$G$64*PLANNING!$L$5:$L$64)/$G47)</f>
        <v/>
      </c>
      <c r="I47" s="39">
        <f>SUMIFS(PLANNING!$O$5:$O$64,PLANNING!$C$5:$C$64,$E47,PLANNING!$O$5:$O$64,"&gt;0")</f>
        <v/>
      </c>
      <c r="J47" s="39">
        <f>COUNTIFS(PLANNING!$C$5:$C$64,$E47,PLANNING!$N$5:$N$64,"En retard")+COUNTIFS(PLANNING!$C$5:$C$64,$E47,PLANNING!$N$5:$N$64,"Démarrage en retard")</f>
        <v/>
      </c>
    </row>
    <row r="48">
      <c r="E48" s="6" t="inlineStr">
        <is>
          <t>10 Menuiseries intérieures</t>
        </is>
      </c>
      <c r="F48" s="39">
        <f>COUNTIF(PLANNING!$C$5:$C$64,$E48)</f>
        <v/>
      </c>
      <c r="G48" s="39">
        <f>SUMIF(PLANNING!$C$5:$C$64,$E48,PLANNING!$G$5:$G$64)</f>
        <v/>
      </c>
      <c r="H48" s="44">
        <f>IF($G48=0,"",SUMPRODUCT((PLANNING!$C$5:$C$64=$E48)*PLANNING!$G$5:$G$64*PLANNING!$L$5:$L$64)/$G48)</f>
        <v/>
      </c>
      <c r="I48" s="39">
        <f>SUMIFS(PLANNING!$O$5:$O$64,PLANNING!$C$5:$C$64,$E48,PLANNING!$O$5:$O$64,"&gt;0")</f>
        <v/>
      </c>
      <c r="J48" s="39">
        <f>COUNTIFS(PLANNING!$C$5:$C$64,$E48,PLANNING!$N$5:$N$64,"En retard")+COUNTIFS(PLANNING!$C$5:$C$64,$E48,PLANNING!$N$5:$N$64,"Démarrage en retard")</f>
        <v/>
      </c>
    </row>
    <row r="49">
      <c r="E49" s="6" t="inlineStr">
        <is>
          <t>11 Carrelage - faïence</t>
        </is>
      </c>
      <c r="F49" s="39">
        <f>COUNTIF(PLANNING!$C$5:$C$64,$E49)</f>
        <v/>
      </c>
      <c r="G49" s="39">
        <f>SUMIF(PLANNING!$C$5:$C$64,$E49,PLANNING!$G$5:$G$64)</f>
        <v/>
      </c>
      <c r="H49" s="44">
        <f>IF($G49=0,"",SUMPRODUCT((PLANNING!$C$5:$C$64=$E49)*PLANNING!$G$5:$G$64*PLANNING!$L$5:$L$64)/$G49)</f>
        <v/>
      </c>
      <c r="I49" s="39">
        <f>SUMIFS(PLANNING!$O$5:$O$64,PLANNING!$C$5:$C$64,$E49,PLANNING!$O$5:$O$64,"&gt;0")</f>
        <v/>
      </c>
      <c r="J49" s="39">
        <f>COUNTIFS(PLANNING!$C$5:$C$64,$E49,PLANNING!$N$5:$N$64,"En retard")+COUNTIFS(PLANNING!$C$5:$C$64,$E49,PLANNING!$N$5:$N$64,"Démarrage en retard")</f>
        <v/>
      </c>
    </row>
    <row r="50">
      <c r="E50" s="6" t="inlineStr">
        <is>
          <t>12 Peinture - revêtements</t>
        </is>
      </c>
      <c r="F50" s="39">
        <f>COUNTIF(PLANNING!$C$5:$C$64,$E50)</f>
        <v/>
      </c>
      <c r="G50" s="39">
        <f>SUMIF(PLANNING!$C$5:$C$64,$E50,PLANNING!$G$5:$G$64)</f>
        <v/>
      </c>
      <c r="H50" s="44">
        <f>IF($G50=0,"",SUMPRODUCT((PLANNING!$C$5:$C$64=$E50)*PLANNING!$G$5:$G$64*PLANNING!$L$5:$L$64)/$G50)</f>
        <v/>
      </c>
      <c r="I50" s="39">
        <f>SUMIFS(PLANNING!$O$5:$O$64,PLANNING!$C$5:$C$64,$E50,PLANNING!$O$5:$O$64,"&gt;0")</f>
        <v/>
      </c>
      <c r="J50" s="39">
        <f>COUNTIFS(PLANNING!$C$5:$C$64,$E50,PLANNING!$N$5:$N$64,"En retard")+COUNTIFS(PLANNING!$C$5:$C$64,$E50,PLANNING!$N$5:$N$64,"Démarrage en retard")</f>
        <v/>
      </c>
    </row>
    <row r="51">
      <c r="E51" s="6" t="inlineStr">
        <is>
          <t>13 Serrurerie - métallerie</t>
        </is>
      </c>
      <c r="F51" s="39">
        <f>COUNTIF(PLANNING!$C$5:$C$64,$E51)</f>
        <v/>
      </c>
      <c r="G51" s="39">
        <f>SUMIF(PLANNING!$C$5:$C$64,$E51,PLANNING!$G$5:$G$64)</f>
        <v/>
      </c>
      <c r="H51" s="44">
        <f>IF($G51=0,"",SUMPRODUCT((PLANNING!$C$5:$C$64=$E51)*PLANNING!$G$5:$G$64*PLANNING!$L$5:$L$64)/$G51)</f>
        <v/>
      </c>
      <c r="I51" s="39">
        <f>SUMIFS(PLANNING!$O$5:$O$64,PLANNING!$C$5:$C$64,$E51,PLANNING!$O$5:$O$64,"&gt;0")</f>
        <v/>
      </c>
      <c r="J51" s="39">
        <f>COUNTIFS(PLANNING!$C$5:$C$64,$E51,PLANNING!$N$5:$N$64,"En retard")+COUNTIFS(PLANNING!$C$5:$C$64,$E51,PLANNING!$N$5:$N$64,"Démarrage en retard")</f>
        <v/>
      </c>
    </row>
    <row r="52">
      <c r="E52" s="6" t="inlineStr">
        <is>
          <t>14 Nettoyage - livraison</t>
        </is>
      </c>
      <c r="F52" s="39">
        <f>COUNTIF(PLANNING!$C$5:$C$64,$E52)</f>
        <v/>
      </c>
      <c r="G52" s="39">
        <f>SUMIF(PLANNING!$C$5:$C$64,$E52,PLANNING!$G$5:$G$64)</f>
        <v/>
      </c>
      <c r="H52" s="44">
        <f>IF($G52=0,"",SUMPRODUCT((PLANNING!$C$5:$C$64=$E52)*PLANNING!$G$5:$G$64*PLANNING!$L$5:$L$64)/$G52)</f>
        <v/>
      </c>
      <c r="I52" s="39">
        <f>SUMIFS(PLANNING!$O$5:$O$64,PLANNING!$C$5:$C$64,$E52,PLANNING!$O$5:$O$64,"&gt;0")</f>
        <v/>
      </c>
      <c r="J52" s="39">
        <f>COUNTIFS(PLANNING!$C$5:$C$64,$E52,PLANNING!$N$5:$N$64,"En retard")+COUNTIFS(PLANNING!$C$5:$C$64,$E52,PLANNING!$N$5:$N$64,"Démarrage en retard")</f>
        <v/>
      </c>
    </row>
    <row r="53">
      <c r="E53" s="6" t="inlineStr">
        <is>
          <t>15 Espaces verts</t>
        </is>
      </c>
      <c r="F53" s="39">
        <f>COUNTIF(PLANNING!$C$5:$C$64,$E53)</f>
        <v/>
      </c>
      <c r="G53" s="39">
        <f>SUMIF(PLANNING!$C$5:$C$64,$E53,PLANNING!$G$5:$G$64)</f>
        <v/>
      </c>
      <c r="H53" s="44">
        <f>IF($G53=0,"",SUMPRODUCT((PLANNING!$C$5:$C$64=$E53)*PLANNING!$G$5:$G$64*PLANNING!$L$5:$L$64)/$G53)</f>
        <v/>
      </c>
      <c r="I53" s="39">
        <f>SUMIFS(PLANNING!$O$5:$O$64,PLANNING!$C$5:$C$64,$E53,PLANNING!$O$5:$O$64,"&gt;0")</f>
        <v/>
      </c>
      <c r="J53" s="39">
        <f>COUNTIFS(PLANNING!$C$5:$C$64,$E53,PLANNING!$N$5:$N$64,"En retard")+COUNTIFS(PLANNING!$C$5:$C$64,$E53,PLANNING!$N$5:$N$64,"Démarrage en retard")</f>
        <v/>
      </c>
    </row>
    <row r="54">
      <c r="E54" s="6" t="inlineStr">
        <is>
          <t>16 Ascenseur</t>
        </is>
      </c>
      <c r="F54" s="39">
        <f>COUNTIF(PLANNING!$C$5:$C$64,$E54)</f>
        <v/>
      </c>
      <c r="G54" s="39">
        <f>SUMIF(PLANNING!$C$5:$C$64,$E54,PLANNING!$G$5:$G$64)</f>
        <v/>
      </c>
      <c r="H54" s="44">
        <f>IF($G54=0,"",SUMPRODUCT((PLANNING!$C$5:$C$64=$E54)*PLANNING!$G$5:$G$64*PLANNING!$L$5:$L$64)/$G54)</f>
        <v/>
      </c>
      <c r="I54" s="39">
        <f>SUMIFS(PLANNING!$O$5:$O$64,PLANNING!$C$5:$C$64,$E54,PLANNING!$O$5:$O$64,"&gt;0")</f>
        <v/>
      </c>
      <c r="J54" s="39">
        <f>COUNTIFS(PLANNING!$C$5:$C$64,$E54,PLANNING!$N$5:$N$64,"En retard")+COUNTIFS(PLANNING!$C$5:$C$64,$E54,PLANNING!$N$5:$N$64,"Démarrage en retard")</f>
        <v/>
      </c>
    </row>
    <row r="55">
      <c r="E55" s="6" t="inlineStr">
        <is>
          <t>17 Désamiantage - dépose</t>
        </is>
      </c>
      <c r="F55" s="39">
        <f>COUNTIF(PLANNING!$C$5:$C$64,$E55)</f>
        <v/>
      </c>
      <c r="G55" s="39">
        <f>SUMIF(PLANNING!$C$5:$C$64,$E55,PLANNING!$G$5:$G$64)</f>
        <v/>
      </c>
      <c r="H55" s="44">
        <f>IF($G55=0,"",SUMPRODUCT((PLANNING!$C$5:$C$64=$E55)*PLANNING!$G$5:$G$64*PLANNING!$L$5:$L$64)/$G55)</f>
        <v/>
      </c>
      <c r="I55" s="39">
        <f>SUMIFS(PLANNING!$O$5:$O$64,PLANNING!$C$5:$C$64,$E55,PLANNING!$O$5:$O$64,"&gt;0")</f>
        <v/>
      </c>
      <c r="J55" s="39">
        <f>COUNTIFS(PLANNING!$C$5:$C$64,$E55,PLANNING!$N$5:$N$64,"En retard")+COUNTIFS(PLANNING!$C$5:$C$64,$E55,PLANNING!$N$5:$N$64,"Démarrage en retard")</f>
        <v/>
      </c>
    </row>
    <row r="56">
      <c r="E56" s="6" t="inlineStr">
        <is>
          <t>18 (lot à créer)</t>
        </is>
      </c>
      <c r="F56" s="39">
        <f>COUNTIF(PLANNING!$C$5:$C$64,$E56)</f>
        <v/>
      </c>
      <c r="G56" s="39">
        <f>SUMIF(PLANNING!$C$5:$C$64,$E56,PLANNING!$G$5:$G$64)</f>
        <v/>
      </c>
      <c r="H56" s="44">
        <f>IF($G56=0,"",SUMPRODUCT((PLANNING!$C$5:$C$64=$E56)*PLANNING!$G$5:$G$64*PLANNING!$L$5:$L$64)/$G56)</f>
        <v/>
      </c>
      <c r="I56" s="39">
        <f>SUMIFS(PLANNING!$O$5:$O$64,PLANNING!$C$5:$C$64,$E56,PLANNING!$O$5:$O$64,"&gt;0")</f>
        <v/>
      </c>
      <c r="J56" s="39">
        <f>COUNTIFS(PLANNING!$C$5:$C$64,$E56,PLANNING!$N$5:$N$64,"En retard")+COUNTIFS(PLANNING!$C$5:$C$64,$E56,PLANNING!$N$5:$N$64,"Démarrage en retard")</f>
        <v/>
      </c>
    </row>
    <row r="57">
      <c r="E57" s="6" t="inlineStr">
        <is>
          <t>19 (lot à créer)</t>
        </is>
      </c>
      <c r="F57" s="39">
        <f>COUNTIF(PLANNING!$C$5:$C$64,$E57)</f>
        <v/>
      </c>
      <c r="G57" s="39">
        <f>SUMIF(PLANNING!$C$5:$C$64,$E57,PLANNING!$G$5:$G$64)</f>
        <v/>
      </c>
      <c r="H57" s="44">
        <f>IF($G57=0,"",SUMPRODUCT((PLANNING!$C$5:$C$64=$E57)*PLANNING!$G$5:$G$64*PLANNING!$L$5:$L$64)/$G57)</f>
        <v/>
      </c>
      <c r="I57" s="39">
        <f>SUMIFS(PLANNING!$O$5:$O$64,PLANNING!$C$5:$C$64,$E57,PLANNING!$O$5:$O$64,"&gt;0")</f>
        <v/>
      </c>
      <c r="J57" s="39">
        <f>COUNTIFS(PLANNING!$C$5:$C$64,$E57,PLANNING!$N$5:$N$64,"En retard")+COUNTIFS(PLANNING!$C$5:$C$64,$E57,PLANNING!$N$5:$N$64,"Démarrage en retard")</f>
        <v/>
      </c>
    </row>
  </sheetData>
  <mergeCells count="7">
    <mergeCell ref="E36:I36"/>
    <mergeCell ref="B5:C5"/>
    <mergeCell ref="B32:C35"/>
    <mergeCell ref="B10:C10"/>
    <mergeCell ref="B28:C28"/>
    <mergeCell ref="E5:I5"/>
    <mergeCell ref="B18:C18"/>
  </mergeCells>
  <conditionalFormatting sqref="C8">
    <cfRule type="expression" priority="1" dxfId="1" stopIfTrue="0">
      <formula>AND(ISNUMBER($C$8),$C$8&lt;-0.05)</formula>
    </cfRule>
    <cfRule type="expression" priority="2" dxfId="0" stopIfTrue="0">
      <formula>AND(ISNUMBER($C$8),$C$8&gt;=0)</formula>
    </cfRule>
  </conditionalFormatting>
  <conditionalFormatting sqref="C14:C16">
    <cfRule type="expression" priority="3" dxfId="1" stopIfTrue="0">
      <formula>AND(ISNUMBER($C14),$C14&gt;0)</formula>
    </cfRule>
  </conditionalFormatting>
  <conditionalFormatting sqref="C24">
    <cfRule type="expression" priority="4" dxfId="1" stopIfTrue="0">
      <formula>AND(ISNUMBER($C$24),$C$24&gt;0)</formula>
    </cfRule>
    <cfRule type="expression" priority="5" dxfId="0" stopIfTrue="0">
      <formula>AND(ISNUMBER($C$24),$C$24&lt;=0)</formula>
    </cfRule>
  </conditionalFormatting>
  <conditionalFormatting sqref="J7:J14">
    <cfRule type="expression" priority="6" dxfId="1" stopIfTrue="0">
      <formula>AND(ISNUMBER($J7),$J7&lt;-0.05)</formula>
    </cfRule>
  </conditionalFormatting>
  <conditionalFormatting sqref="I38:J57">
    <cfRule type="expression" priority="7" dxfId="1" stopIfTrue="0">
      <formula>AND(ISNUMBER(I38),I38&gt;0)</formula>
    </cfRule>
  </conditionalFormatting>
  <pageMargins left="0.75" right="0.75" top="1" bottom="1" header="0.5" footer="0.5"/>
  <pageSetup orientation="landscape" fitToWidth="1"/>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AV39"/>
  <sheetViews>
    <sheetView showGridLines="0" workbookViewId="0">
      <pane xSplit="5" ySplit="4" topLeftCell="F5" activePane="bottomRight" state="frozen"/>
      <selection pane="topRight"/>
      <selection pane="bottomLeft"/>
      <selection pane="bottomRight" activeCell="A1" sqref="A1"/>
    </sheetView>
  </sheetViews>
  <sheetFormatPr baseColWidth="8" defaultRowHeight="15"/>
  <cols>
    <col width="5" customWidth="1" min="1" max="1"/>
    <col width="20" customWidth="1" min="2" max="2"/>
    <col width="24" customWidth="1" min="3" max="3"/>
    <col width="40" customWidth="1" min="4" max="4"/>
    <col width="22" customWidth="1" min="5" max="5"/>
    <col width="11" customWidth="1" min="6" max="6"/>
    <col width="9" customWidth="1" min="7" max="7"/>
    <col width="11" customWidth="1" min="8" max="8"/>
    <col width="6" customWidth="1" min="9" max="9"/>
    <col width="11" customWidth="1" min="10" max="10"/>
    <col width="11" customWidth="1" min="11" max="11"/>
    <col width="8" customWidth="1" min="12" max="12"/>
    <col width="8" customWidth="1" min="13" max="13"/>
    <col width="17" customWidth="1" min="14" max="14"/>
    <col width="9" customWidth="1" min="15" max="15"/>
    <col width="11" customWidth="1" min="16" max="16"/>
    <col width="30" customWidth="1" min="17" max="17"/>
    <col width="34" customWidth="1" min="18" max="18"/>
    <col width="3.6" customWidth="1" min="19" max="19"/>
    <col width="3.6" customWidth="1" min="20" max="20"/>
    <col width="3.6" customWidth="1" min="21" max="21"/>
    <col width="3.6" customWidth="1" min="22" max="22"/>
    <col width="3.6" customWidth="1" min="23" max="23"/>
    <col width="3.6" customWidth="1" min="24" max="24"/>
    <col width="3.6" customWidth="1" min="25" max="25"/>
    <col width="3.6" customWidth="1" min="26" max="26"/>
    <col width="3.6" customWidth="1" min="27" max="27"/>
    <col width="3.6" customWidth="1" min="28" max="28"/>
    <col width="3.6" customWidth="1" min="29" max="29"/>
    <col width="3.6" customWidth="1" min="30" max="30"/>
    <col width="3.6" customWidth="1" min="31" max="31"/>
    <col width="3.6" customWidth="1" min="32" max="32"/>
    <col width="3.6" customWidth="1" min="33" max="33"/>
    <col width="3.6" customWidth="1" min="34" max="34"/>
    <col width="3.6" customWidth="1" min="35" max="35"/>
    <col width="3.6" customWidth="1" min="36" max="36"/>
    <col width="3.6" customWidth="1" min="37" max="37"/>
    <col width="3.6" customWidth="1" min="38" max="38"/>
    <col width="3.6" customWidth="1" min="39" max="39"/>
    <col width="3.6" customWidth="1" min="40" max="40"/>
    <col width="3.6" customWidth="1" min="41" max="41"/>
    <col width="3.6" customWidth="1" min="42" max="42"/>
    <col width="3.6" customWidth="1" min="43" max="43"/>
    <col width="3.6" customWidth="1" min="44" max="44"/>
    <col width="3.6" customWidth="1" min="45" max="45"/>
    <col width="3.6" customWidth="1" min="46" max="46"/>
    <col width="3.6" customWidth="1" min="47" max="47"/>
    <col width="3.6" customWidth="1" min="48" max="48"/>
  </cols>
  <sheetData>
    <row r="1">
      <c r="A1" s="1" t="inlineStr">
        <is>
          <t>PLANNING DE CHANTIER - EXEMPLE REMPLI</t>
        </is>
      </c>
      <c r="O1" s="13" t="inlineStr">
        <is>
          <t>Point de situation :</t>
        </is>
      </c>
      <c r="Q1" s="14" t="n">
        <v>46188</v>
      </c>
    </row>
    <row r="2" ht="26" customHeight="1">
      <c r="A2" s="12" t="inlineStr">
        <is>
          <t>Exemple fictif : construction d'une maison individuelle de 118 m² aux Sorinières (44), marché à lots séparés, délai contractuel de 5 mois. Situation arrêtée au 15/06/2026 : les tâches soldées portent leurs dates réelles, la plâtrerie est en cours, le carrelage n'a pas démarré. Toutes les formules sont actives : modifiez une date et regardez le tableau réagir.</t>
        </is>
      </c>
    </row>
    <row r="3" ht="38" customHeight="1">
      <c r="A3" s="37" t="inlineStr">
        <is>
          <t>Avancement réel</t>
        </is>
      </c>
      <c r="C3" s="43">
        <f>SUMPRODUCT($G$5:$G$38,$L$5:$L$38)/SUM($G$5:$G$38)</f>
        <v/>
      </c>
      <c r="D3" s="37" t="inlineStr">
        <is>
          <t>Somme des retards par tâche (jours ouvrés)</t>
        </is>
      </c>
      <c r="E3" s="38">
        <f>SUMIF($O$5:$O$38,"&gt;0")</f>
        <v/>
      </c>
      <c r="F3" s="37" t="inlineStr">
        <is>
          <t>Fin projetée</t>
        </is>
      </c>
      <c r="H3" s="45">
        <f>MAX($P$5:$P$38)</f>
        <v/>
      </c>
      <c r="I3" s="15" t="inlineStr">
        <is>
          <t>Diagramme :</t>
        </is>
      </c>
      <c r="J3" s="16" t="inlineStr">
        <is>
          <t>Prévu</t>
        </is>
      </c>
      <c r="K3" s="17" t="inlineStr">
        <is>
          <t>Réalisé</t>
        </is>
      </c>
      <c r="L3" s="18" t="inlineStr">
        <is>
          <t>Jalon</t>
        </is>
      </c>
      <c r="M3" s="19" t="inlineStr">
        <is>
          <t>Chômée</t>
        </is>
      </c>
      <c r="N3" s="20" t="inlineStr">
        <is>
          <t>Semaine en cours</t>
        </is>
      </c>
      <c r="S3" s="21" t="n">
        <v>46083</v>
      </c>
      <c r="T3" s="21">
        <f>S3+7</f>
        <v/>
      </c>
      <c r="U3" s="21">
        <f>T3+7</f>
        <v/>
      </c>
      <c r="V3" s="21">
        <f>U3+7</f>
        <v/>
      </c>
      <c r="W3" s="21">
        <f>V3+7</f>
        <v/>
      </c>
      <c r="X3" s="21">
        <f>W3+7</f>
        <v/>
      </c>
      <c r="Y3" s="21">
        <f>X3+7</f>
        <v/>
      </c>
      <c r="Z3" s="21">
        <f>Y3+7</f>
        <v/>
      </c>
      <c r="AA3" s="21">
        <f>Z3+7</f>
        <v/>
      </c>
      <c r="AB3" s="21">
        <f>AA3+7</f>
        <v/>
      </c>
      <c r="AC3" s="21">
        <f>AB3+7</f>
        <v/>
      </c>
      <c r="AD3" s="21">
        <f>AC3+7</f>
        <v/>
      </c>
      <c r="AE3" s="21">
        <f>AD3+7</f>
        <v/>
      </c>
      <c r="AF3" s="21">
        <f>AE3+7</f>
        <v/>
      </c>
      <c r="AG3" s="21">
        <f>AF3+7</f>
        <v/>
      </c>
      <c r="AH3" s="21">
        <f>AG3+7</f>
        <v/>
      </c>
      <c r="AI3" s="21">
        <f>AH3+7</f>
        <v/>
      </c>
      <c r="AJ3" s="21">
        <f>AI3+7</f>
        <v/>
      </c>
      <c r="AK3" s="21">
        <f>AJ3+7</f>
        <v/>
      </c>
      <c r="AL3" s="21">
        <f>AK3+7</f>
        <v/>
      </c>
      <c r="AM3" s="21">
        <f>AL3+7</f>
        <v/>
      </c>
      <c r="AN3" s="21">
        <f>AM3+7</f>
        <v/>
      </c>
      <c r="AO3" s="21">
        <f>AN3+7</f>
        <v/>
      </c>
      <c r="AP3" s="21">
        <f>AO3+7</f>
        <v/>
      </c>
      <c r="AQ3" s="21">
        <f>AP3+7</f>
        <v/>
      </c>
      <c r="AR3" s="21">
        <f>AQ3+7</f>
        <v/>
      </c>
      <c r="AS3" s="21">
        <f>AR3+7</f>
        <v/>
      </c>
      <c r="AT3" s="21">
        <f>AS3+7</f>
        <v/>
      </c>
      <c r="AU3" s="21">
        <f>AT3+7</f>
        <v/>
      </c>
      <c r="AV3" s="21">
        <f>AU3+7</f>
        <v/>
      </c>
    </row>
    <row r="4" ht="30" customHeight="1">
      <c r="A4" s="22" t="inlineStr">
        <is>
          <t>N°</t>
        </is>
      </c>
      <c r="B4" s="22" t="inlineStr">
        <is>
          <t>Phase</t>
        </is>
      </c>
      <c r="C4" s="22" t="inlineStr">
        <is>
          <t>Lot / corps d'état</t>
        </is>
      </c>
      <c r="D4" s="22" t="inlineStr">
        <is>
          <t>Tâche</t>
        </is>
      </c>
      <c r="E4" s="22" t="inlineStr">
        <is>
          <t>Entreprise / intervenant</t>
        </is>
      </c>
      <c r="F4" s="22" t="inlineStr">
        <is>
          <t>Début prévu</t>
        </is>
      </c>
      <c r="G4" s="22" t="inlineStr">
        <is>
          <t>Durée
(j ouvrés)</t>
        </is>
      </c>
      <c r="H4" s="22" t="inlineStr">
        <is>
          <t>Fin prévue</t>
        </is>
      </c>
      <c r="I4" s="22" t="inlineStr">
        <is>
          <t>Pred.</t>
        </is>
      </c>
      <c r="J4" s="22" t="inlineStr">
        <is>
          <t>Début réel</t>
        </is>
      </c>
      <c r="K4" s="22" t="inlineStr">
        <is>
          <t>Fin réelle</t>
        </is>
      </c>
      <c r="L4" s="22" t="inlineStr">
        <is>
          <t>Avanc.
réel</t>
        </is>
      </c>
      <c r="M4" s="22" t="inlineStr">
        <is>
          <t>Avanc.
attendu</t>
        </is>
      </c>
      <c r="N4" s="22" t="inlineStr">
        <is>
          <t>Statut</t>
        </is>
      </c>
      <c r="O4" s="22" t="inlineStr">
        <is>
          <t>Écart
(j ouvrés)</t>
        </is>
      </c>
      <c r="P4" s="22" t="inlineStr">
        <is>
          <t>Fin
projetée</t>
        </is>
      </c>
      <c r="Q4" s="22" t="inlineStr">
        <is>
          <t>Contrôle</t>
        </is>
      </c>
      <c r="R4" s="22" t="inlineStr">
        <is>
          <t>Observations</t>
        </is>
      </c>
      <c r="S4" s="23">
        <f>IF(S3="","","S"&amp;INT((S3-DATE(YEAR(S3-WEEKDAY(S3-1)+4),1,3)+WEEKDAY(DATE(YEAR(S3-WEEKDAY(S3-1)+4),1,3))+5)/7))</f>
        <v/>
      </c>
      <c r="T4" s="23">
        <f>IF(T3="","","S"&amp;INT((T3-DATE(YEAR(T3-WEEKDAY(T3-1)+4),1,3)+WEEKDAY(DATE(YEAR(T3-WEEKDAY(T3-1)+4),1,3))+5)/7))</f>
        <v/>
      </c>
      <c r="U4" s="23">
        <f>IF(U3="","","S"&amp;INT((U3-DATE(YEAR(U3-WEEKDAY(U3-1)+4),1,3)+WEEKDAY(DATE(YEAR(U3-WEEKDAY(U3-1)+4),1,3))+5)/7))</f>
        <v/>
      </c>
      <c r="V4" s="23">
        <f>IF(V3="","","S"&amp;INT((V3-DATE(YEAR(V3-WEEKDAY(V3-1)+4),1,3)+WEEKDAY(DATE(YEAR(V3-WEEKDAY(V3-1)+4),1,3))+5)/7))</f>
        <v/>
      </c>
      <c r="W4" s="23">
        <f>IF(W3="","","S"&amp;INT((W3-DATE(YEAR(W3-WEEKDAY(W3-1)+4),1,3)+WEEKDAY(DATE(YEAR(W3-WEEKDAY(W3-1)+4),1,3))+5)/7))</f>
        <v/>
      </c>
      <c r="X4" s="23">
        <f>IF(X3="","","S"&amp;INT((X3-DATE(YEAR(X3-WEEKDAY(X3-1)+4),1,3)+WEEKDAY(DATE(YEAR(X3-WEEKDAY(X3-1)+4),1,3))+5)/7))</f>
        <v/>
      </c>
      <c r="Y4" s="23">
        <f>IF(Y3="","","S"&amp;INT((Y3-DATE(YEAR(Y3-WEEKDAY(Y3-1)+4),1,3)+WEEKDAY(DATE(YEAR(Y3-WEEKDAY(Y3-1)+4),1,3))+5)/7))</f>
        <v/>
      </c>
      <c r="Z4" s="23">
        <f>IF(Z3="","","S"&amp;INT((Z3-DATE(YEAR(Z3-WEEKDAY(Z3-1)+4),1,3)+WEEKDAY(DATE(YEAR(Z3-WEEKDAY(Z3-1)+4),1,3))+5)/7))</f>
        <v/>
      </c>
      <c r="AA4" s="23">
        <f>IF(AA3="","","S"&amp;INT((AA3-DATE(YEAR(AA3-WEEKDAY(AA3-1)+4),1,3)+WEEKDAY(DATE(YEAR(AA3-WEEKDAY(AA3-1)+4),1,3))+5)/7))</f>
        <v/>
      </c>
      <c r="AB4" s="23">
        <f>IF(AB3="","","S"&amp;INT((AB3-DATE(YEAR(AB3-WEEKDAY(AB3-1)+4),1,3)+WEEKDAY(DATE(YEAR(AB3-WEEKDAY(AB3-1)+4),1,3))+5)/7))</f>
        <v/>
      </c>
      <c r="AC4" s="23">
        <f>IF(AC3="","","S"&amp;INT((AC3-DATE(YEAR(AC3-WEEKDAY(AC3-1)+4),1,3)+WEEKDAY(DATE(YEAR(AC3-WEEKDAY(AC3-1)+4),1,3))+5)/7))</f>
        <v/>
      </c>
      <c r="AD4" s="23">
        <f>IF(AD3="","","S"&amp;INT((AD3-DATE(YEAR(AD3-WEEKDAY(AD3-1)+4),1,3)+WEEKDAY(DATE(YEAR(AD3-WEEKDAY(AD3-1)+4),1,3))+5)/7))</f>
        <v/>
      </c>
      <c r="AE4" s="23">
        <f>IF(AE3="","","S"&amp;INT((AE3-DATE(YEAR(AE3-WEEKDAY(AE3-1)+4),1,3)+WEEKDAY(DATE(YEAR(AE3-WEEKDAY(AE3-1)+4),1,3))+5)/7))</f>
        <v/>
      </c>
      <c r="AF4" s="23">
        <f>IF(AF3="","","S"&amp;INT((AF3-DATE(YEAR(AF3-WEEKDAY(AF3-1)+4),1,3)+WEEKDAY(DATE(YEAR(AF3-WEEKDAY(AF3-1)+4),1,3))+5)/7))</f>
        <v/>
      </c>
      <c r="AG4" s="23">
        <f>IF(AG3="","","S"&amp;INT((AG3-DATE(YEAR(AG3-WEEKDAY(AG3-1)+4),1,3)+WEEKDAY(DATE(YEAR(AG3-WEEKDAY(AG3-1)+4),1,3))+5)/7))</f>
        <v/>
      </c>
      <c r="AH4" s="23">
        <f>IF(AH3="","","S"&amp;INT((AH3-DATE(YEAR(AH3-WEEKDAY(AH3-1)+4),1,3)+WEEKDAY(DATE(YEAR(AH3-WEEKDAY(AH3-1)+4),1,3))+5)/7))</f>
        <v/>
      </c>
      <c r="AI4" s="23">
        <f>IF(AI3="","","S"&amp;INT((AI3-DATE(YEAR(AI3-WEEKDAY(AI3-1)+4),1,3)+WEEKDAY(DATE(YEAR(AI3-WEEKDAY(AI3-1)+4),1,3))+5)/7))</f>
        <v/>
      </c>
      <c r="AJ4" s="23">
        <f>IF(AJ3="","","S"&amp;INT((AJ3-DATE(YEAR(AJ3-WEEKDAY(AJ3-1)+4),1,3)+WEEKDAY(DATE(YEAR(AJ3-WEEKDAY(AJ3-1)+4),1,3))+5)/7))</f>
        <v/>
      </c>
      <c r="AK4" s="23">
        <f>IF(AK3="","","S"&amp;INT((AK3-DATE(YEAR(AK3-WEEKDAY(AK3-1)+4),1,3)+WEEKDAY(DATE(YEAR(AK3-WEEKDAY(AK3-1)+4),1,3))+5)/7))</f>
        <v/>
      </c>
      <c r="AL4" s="23">
        <f>IF(AL3="","","S"&amp;INT((AL3-DATE(YEAR(AL3-WEEKDAY(AL3-1)+4),1,3)+WEEKDAY(DATE(YEAR(AL3-WEEKDAY(AL3-1)+4),1,3))+5)/7))</f>
        <v/>
      </c>
      <c r="AM4" s="23">
        <f>IF(AM3="","","S"&amp;INT((AM3-DATE(YEAR(AM3-WEEKDAY(AM3-1)+4),1,3)+WEEKDAY(DATE(YEAR(AM3-WEEKDAY(AM3-1)+4),1,3))+5)/7))</f>
        <v/>
      </c>
      <c r="AN4" s="23">
        <f>IF(AN3="","","S"&amp;INT((AN3-DATE(YEAR(AN3-WEEKDAY(AN3-1)+4),1,3)+WEEKDAY(DATE(YEAR(AN3-WEEKDAY(AN3-1)+4),1,3))+5)/7))</f>
        <v/>
      </c>
      <c r="AO4" s="23">
        <f>IF(AO3="","","S"&amp;INT((AO3-DATE(YEAR(AO3-WEEKDAY(AO3-1)+4),1,3)+WEEKDAY(DATE(YEAR(AO3-WEEKDAY(AO3-1)+4),1,3))+5)/7))</f>
        <v/>
      </c>
      <c r="AP4" s="23">
        <f>IF(AP3="","","S"&amp;INT((AP3-DATE(YEAR(AP3-WEEKDAY(AP3-1)+4),1,3)+WEEKDAY(DATE(YEAR(AP3-WEEKDAY(AP3-1)+4),1,3))+5)/7))</f>
        <v/>
      </c>
      <c r="AQ4" s="23">
        <f>IF(AQ3="","","S"&amp;INT((AQ3-DATE(YEAR(AQ3-WEEKDAY(AQ3-1)+4),1,3)+WEEKDAY(DATE(YEAR(AQ3-WEEKDAY(AQ3-1)+4),1,3))+5)/7))</f>
        <v/>
      </c>
      <c r="AR4" s="23">
        <f>IF(AR3="","","S"&amp;INT((AR3-DATE(YEAR(AR3-WEEKDAY(AR3-1)+4),1,3)+WEEKDAY(DATE(YEAR(AR3-WEEKDAY(AR3-1)+4),1,3))+5)/7))</f>
        <v/>
      </c>
      <c r="AS4" s="23">
        <f>IF(AS3="","","S"&amp;INT((AS3-DATE(YEAR(AS3-WEEKDAY(AS3-1)+4),1,3)+WEEKDAY(DATE(YEAR(AS3-WEEKDAY(AS3-1)+4),1,3))+5)/7))</f>
        <v/>
      </c>
      <c r="AT4" s="23">
        <f>IF(AT3="","","S"&amp;INT((AT3-DATE(YEAR(AT3-WEEKDAY(AT3-1)+4),1,3)+WEEKDAY(DATE(YEAR(AT3-WEEKDAY(AT3-1)+4),1,3))+5)/7))</f>
        <v/>
      </c>
      <c r="AU4" s="23">
        <f>IF(AU3="","","S"&amp;INT((AU3-DATE(YEAR(AU3-WEEKDAY(AU3-1)+4),1,3)+WEEKDAY(DATE(YEAR(AU3-WEEKDAY(AU3-1)+4),1,3))+5)/7))</f>
        <v/>
      </c>
      <c r="AV4" s="23">
        <f>IF(AV3="","","S"&amp;INT((AV3-DATE(YEAR(AV3-WEEKDAY(AV3-1)+4),1,3)+WEEKDAY(DATE(YEAR(AV3-WEEKDAY(AV3-1)+4),1,3))+5)/7))</f>
        <v/>
      </c>
    </row>
    <row r="5" ht="15" customHeight="1">
      <c r="A5" s="24">
        <f>ROW()-4</f>
        <v/>
      </c>
      <c r="B5" s="6" t="inlineStr">
        <is>
          <t>Préparation</t>
        </is>
      </c>
      <c r="C5" s="6" t="inlineStr">
        <is>
          <t>00 Général / installation</t>
        </is>
      </c>
      <c r="D5" s="6" t="inlineStr">
        <is>
          <t>Installation de chantier : clôture, base vie, raccordements provisoires</t>
        </is>
      </c>
      <c r="E5" s="6" t="inlineStr">
        <is>
          <t>SARL DUVAL TP</t>
        </is>
      </c>
      <c r="F5" s="8" t="n">
        <v>46083</v>
      </c>
      <c r="G5" s="25" t="n">
        <v>3</v>
      </c>
      <c r="H5" s="26">
        <f>IF(OR($D5="",$F5="",$G5=""),"",IF($G5=0,$F5,WORKDAY($F5-1,$G5,JoursNonTravailles)))</f>
        <v/>
      </c>
      <c r="I5" s="25" t="n"/>
      <c r="J5" s="8" t="n">
        <v>46083</v>
      </c>
      <c r="K5" s="8" t="n">
        <v>46085</v>
      </c>
      <c r="L5" s="27" t="n">
        <v>1</v>
      </c>
      <c r="M5" s="28">
        <f>IF(OR($D5="",$F5="",$G5=""),"",IF($G5=0,IF($Q$1&gt;=$F5,1,0),IF($Q$1&lt;$F5,0,IF($Q$1&gt;=$H5,1,NETWORKDAYS($F5,$Q$1,JoursNonTravailles)/$G5))))</f>
        <v/>
      </c>
      <c r="N5" s="29">
        <f>IF($D5="","",IF($L5&gt;=1,"Terminée",IF($F5="","À planifier",IF(AND($H5&lt;&gt;"",$Q$1&gt;$H5),"En retard",IF(AND($L5=0,$Q$1&gt;$F5),"Démarrage en retard",IF($L5&gt;0,"En cours","À venir"))))))</f>
        <v/>
      </c>
      <c r="O5" s="24">
        <f>IF(OR($D5="",$H5=""),"",IF($K5&lt;&gt;"",IF($K5&gt;=$H5,NETWORKDAYS($H5,$K5,JoursNonTravailles)-1,-(NETWORKDAYS($K5,$H5,JoursNonTravailles)-1)),IF(AND($Q$1&gt;$H5,$L5&lt;1),NETWORKDAYS($H5,$Q$1,JoursNonTravailles)-1,0)))</f>
        <v/>
      </c>
      <c r="P5" s="26">
        <f>IF($D5="","",IF($K5&lt;&gt;"",$K5,IF(OR($F5="",$G5=""),"",IF($J5&lt;&gt;"",IF($G5=0,MAX($J5,$Q$1),WORKDAY(MAX($J5,$Q$1)-1,MAX(1,ROUNDUP($G5*(1-$L5),0)),JoursNonTravailles)),IF($G5=0,MAX($F5,$Q$1,IF(AND(ISNUMBER($I5),$I5&gt;=1,$I5&lt;=34,$I5&lt;&gt;ROW()-4,ISNUMBER(OFFSET($P$4,$I5,0))),WORKDAY(OFFSET($P$4,$I5,0),1,JoursNonTravailles),0)),WORKDAY(MAX($F5,$Q$1,IF(AND(ISNUMBER($I5),$I5&gt;=1,$I5&lt;=34,$I5&lt;&gt;ROW()-4,ISNUMBER(OFFSET($P$4,$I5,0))),WORKDAY(OFFSET($P$4,$I5,0),1,JoursNonTravailles),0))-1,$G5,JoursNonTravailles))))))</f>
        <v/>
      </c>
      <c r="Q5" s="30">
        <f>IF($D5="","",IF(AND($F5&lt;&gt;"",$G5=""),"Durée manquante",IF(AND(ISNUMBER($I5),OR($I5&lt;1,$I5&gt;34,$I5=ROW()-4)),"Prédécesseur invalide",IF(AND(ISNUMBER($I5),$F5&lt;&gt;"",ISNUMBER(OFFSET($H$4,$I5,0)),$F5&lt;OFFSET($H$4,$I5,0)),"Démarre avant la fin de la tâche "&amp;$I5,IF(AND($J5&lt;&gt;"",$K5&lt;&gt;"",$K5&lt;$J5),"Fin réelle avant début réel",IF(AND($L5&gt;=1,$K5=""),"Terminée sans date de fin réelle",IF(AND($L5&gt;0,$L5&lt;1,$J5=""),"Avancement sans date de début réel","OK")))))))</f>
        <v/>
      </c>
      <c r="R5" s="6" t="n"/>
      <c r="S5" s="31" t="n"/>
      <c r="T5" s="31" t="n"/>
      <c r="U5" s="31" t="n"/>
      <c r="V5" s="31" t="n"/>
      <c r="W5" s="31" t="n"/>
      <c r="X5" s="31" t="n"/>
      <c r="Y5" s="31" t="n"/>
      <c r="Z5" s="31" t="n"/>
      <c r="AA5" s="31" t="n"/>
      <c r="AB5" s="31" t="n"/>
      <c r="AC5" s="31" t="n"/>
      <c r="AD5" s="31" t="n"/>
      <c r="AE5" s="31" t="n"/>
      <c r="AF5" s="31" t="n"/>
      <c r="AG5" s="31" t="n"/>
      <c r="AH5" s="31" t="n"/>
      <c r="AI5" s="31" t="n"/>
      <c r="AJ5" s="31" t="n"/>
      <c r="AK5" s="31" t="n"/>
      <c r="AL5" s="31" t="n"/>
      <c r="AM5" s="31" t="n"/>
      <c r="AN5" s="31" t="n"/>
      <c r="AO5" s="31" t="n"/>
      <c r="AP5" s="31" t="n"/>
      <c r="AQ5" s="31" t="n"/>
      <c r="AR5" s="31" t="n"/>
      <c r="AS5" s="31" t="n"/>
      <c r="AT5" s="31" t="n"/>
      <c r="AU5" s="31" t="n"/>
      <c r="AV5" s="31" t="n"/>
    </row>
    <row r="6" ht="15" customHeight="1">
      <c r="A6" s="24">
        <f>ROW()-4</f>
        <v/>
      </c>
      <c r="B6" s="6" t="inlineStr">
        <is>
          <t>Préparation</t>
        </is>
      </c>
      <c r="C6" s="6" t="inlineStr">
        <is>
          <t>00 Général / installation</t>
        </is>
      </c>
      <c r="D6" s="6" t="inlineStr">
        <is>
          <t>DT-DICT et piquetage des réseaux</t>
        </is>
      </c>
      <c r="E6" s="6" t="inlineStr">
        <is>
          <t>SARL DUVAL TP</t>
        </is>
      </c>
      <c r="F6" s="8" t="n">
        <v>46083</v>
      </c>
      <c r="G6" s="25" t="n">
        <v>2</v>
      </c>
      <c r="H6" s="26">
        <f>IF(OR($D6="",$F6="",$G6=""),"",IF($G6=0,$F6,WORKDAY($F6-1,$G6,JoursNonTravailles)))</f>
        <v/>
      </c>
      <c r="I6" s="25" t="n"/>
      <c r="J6" s="8" t="n">
        <v>46083</v>
      </c>
      <c r="K6" s="8" t="n">
        <v>46084</v>
      </c>
      <c r="L6" s="27" t="n">
        <v>1</v>
      </c>
      <c r="M6" s="28">
        <f>IF(OR($D6="",$F6="",$G6=""),"",IF($G6=0,IF($Q$1&gt;=$F6,1,0),IF($Q$1&lt;$F6,0,IF($Q$1&gt;=$H6,1,NETWORKDAYS($F6,$Q$1,JoursNonTravailles)/$G6))))</f>
        <v/>
      </c>
      <c r="N6" s="29">
        <f>IF($D6="","",IF($L6&gt;=1,"Terminée",IF($F6="","À planifier",IF(AND($H6&lt;&gt;"",$Q$1&gt;$H6),"En retard",IF(AND($L6=0,$Q$1&gt;$F6),"Démarrage en retard",IF($L6&gt;0,"En cours","À venir"))))))</f>
        <v/>
      </c>
      <c r="O6" s="24">
        <f>IF(OR($D6="",$H6=""),"",IF($K6&lt;&gt;"",IF($K6&gt;=$H6,NETWORKDAYS($H6,$K6,JoursNonTravailles)-1,-(NETWORKDAYS($K6,$H6,JoursNonTravailles)-1)),IF(AND($Q$1&gt;$H6,$L6&lt;1),NETWORKDAYS($H6,$Q$1,JoursNonTravailles)-1,0)))</f>
        <v/>
      </c>
      <c r="P6" s="26">
        <f>IF($D6="","",IF($K6&lt;&gt;"",$K6,IF(OR($F6="",$G6=""),"",IF($J6&lt;&gt;"",IF($G6=0,MAX($J6,$Q$1),WORKDAY(MAX($J6,$Q$1)-1,MAX(1,ROUNDUP($G6*(1-$L6),0)),JoursNonTravailles)),IF($G6=0,MAX($F6,$Q$1,IF(AND(ISNUMBER($I6),$I6&gt;=1,$I6&lt;=34,$I6&lt;&gt;ROW()-4,ISNUMBER(OFFSET($P$4,$I6,0))),WORKDAY(OFFSET($P$4,$I6,0),1,JoursNonTravailles),0)),WORKDAY(MAX($F6,$Q$1,IF(AND(ISNUMBER($I6),$I6&gt;=1,$I6&lt;=34,$I6&lt;&gt;ROW()-4,ISNUMBER(OFFSET($P$4,$I6,0))),WORKDAY(OFFSET($P$4,$I6,0),1,JoursNonTravailles),0))-1,$G6,JoursNonTravailles))))))</f>
        <v/>
      </c>
      <c r="Q6" s="30">
        <f>IF($D6="","",IF(AND($F6&lt;&gt;"",$G6=""),"Durée manquante",IF(AND(ISNUMBER($I6),OR($I6&lt;1,$I6&gt;34,$I6=ROW()-4)),"Prédécesseur invalide",IF(AND(ISNUMBER($I6),$F6&lt;&gt;"",ISNUMBER(OFFSET($H$4,$I6,0)),$F6&lt;OFFSET($H$4,$I6,0)),"Démarre avant la fin de la tâche "&amp;$I6,IF(AND($J6&lt;&gt;"",$K6&lt;&gt;"",$K6&lt;$J6),"Fin réelle avant début réel",IF(AND($L6&gt;=1,$K6=""),"Terminée sans date de fin réelle",IF(AND($L6&gt;0,$L6&lt;1,$J6=""),"Avancement sans date de début réel","OK")))))))</f>
        <v/>
      </c>
      <c r="R6" s="6" t="inlineStr">
        <is>
          <t>Récépissés reçus avant le démarrage</t>
        </is>
      </c>
      <c r="S6" s="31" t="n"/>
      <c r="T6" s="31" t="n"/>
      <c r="U6" s="31" t="n"/>
      <c r="V6" s="31" t="n"/>
      <c r="W6" s="31" t="n"/>
      <c r="X6" s="31" t="n"/>
      <c r="Y6" s="31" t="n"/>
      <c r="Z6" s="31" t="n"/>
      <c r="AA6" s="31" t="n"/>
      <c r="AB6" s="31" t="n"/>
      <c r="AC6" s="31" t="n"/>
      <c r="AD6" s="31" t="n"/>
      <c r="AE6" s="31" t="n"/>
      <c r="AF6" s="31" t="n"/>
      <c r="AG6" s="31" t="n"/>
      <c r="AH6" s="31" t="n"/>
      <c r="AI6" s="31" t="n"/>
      <c r="AJ6" s="31" t="n"/>
      <c r="AK6" s="31" t="n"/>
      <c r="AL6" s="31" t="n"/>
      <c r="AM6" s="31" t="n"/>
      <c r="AN6" s="31" t="n"/>
      <c r="AO6" s="31" t="n"/>
      <c r="AP6" s="31" t="n"/>
      <c r="AQ6" s="31" t="n"/>
      <c r="AR6" s="31" t="n"/>
      <c r="AS6" s="31" t="n"/>
      <c r="AT6" s="31" t="n"/>
      <c r="AU6" s="31" t="n"/>
      <c r="AV6" s="31" t="n"/>
    </row>
    <row r="7" ht="15" customHeight="1">
      <c r="A7" s="24">
        <f>ROW()-4</f>
        <v/>
      </c>
      <c r="B7" s="6" t="inlineStr">
        <is>
          <t>Préparation</t>
        </is>
      </c>
      <c r="C7" s="6" t="inlineStr">
        <is>
          <t>00 Général / installation</t>
        </is>
      </c>
      <c r="D7" s="6" t="inlineStr">
        <is>
          <t>Panneau de permis et déclaration d'ouverture de chantier</t>
        </is>
      </c>
      <c r="E7" s="6" t="inlineStr">
        <is>
          <t>Maître d'ouvrage</t>
        </is>
      </c>
      <c r="F7" s="8" t="n">
        <v>46083</v>
      </c>
      <c r="G7" s="25" t="n">
        <v>1</v>
      </c>
      <c r="H7" s="26">
        <f>IF(OR($D7="",$F7="",$G7=""),"",IF($G7=0,$F7,WORKDAY($F7-1,$G7,JoursNonTravailles)))</f>
        <v/>
      </c>
      <c r="I7" s="25" t="n"/>
      <c r="J7" s="8" t="n">
        <v>46083</v>
      </c>
      <c r="K7" s="8" t="n">
        <v>46083</v>
      </c>
      <c r="L7" s="27" t="n">
        <v>1</v>
      </c>
      <c r="M7" s="28">
        <f>IF(OR($D7="",$F7="",$G7=""),"",IF($G7=0,IF($Q$1&gt;=$F7,1,0),IF($Q$1&lt;$F7,0,IF($Q$1&gt;=$H7,1,NETWORKDAYS($F7,$Q$1,JoursNonTravailles)/$G7))))</f>
        <v/>
      </c>
      <c r="N7" s="29">
        <f>IF($D7="","",IF($L7&gt;=1,"Terminée",IF($F7="","À planifier",IF(AND($H7&lt;&gt;"",$Q$1&gt;$H7),"En retard",IF(AND($L7=0,$Q$1&gt;$F7),"Démarrage en retard",IF($L7&gt;0,"En cours","À venir"))))))</f>
        <v/>
      </c>
      <c r="O7" s="24">
        <f>IF(OR($D7="",$H7=""),"",IF($K7&lt;&gt;"",IF($K7&gt;=$H7,NETWORKDAYS($H7,$K7,JoursNonTravailles)-1,-(NETWORKDAYS($K7,$H7,JoursNonTravailles)-1)),IF(AND($Q$1&gt;$H7,$L7&lt;1),NETWORKDAYS($H7,$Q$1,JoursNonTravailles)-1,0)))</f>
        <v/>
      </c>
      <c r="P7" s="26">
        <f>IF($D7="","",IF($K7&lt;&gt;"",$K7,IF(OR($F7="",$G7=""),"",IF($J7&lt;&gt;"",IF($G7=0,MAX($J7,$Q$1),WORKDAY(MAX($J7,$Q$1)-1,MAX(1,ROUNDUP($G7*(1-$L7),0)),JoursNonTravailles)),IF($G7=0,MAX($F7,$Q$1,IF(AND(ISNUMBER($I7),$I7&gt;=1,$I7&lt;=34,$I7&lt;&gt;ROW()-4,ISNUMBER(OFFSET($P$4,$I7,0))),WORKDAY(OFFSET($P$4,$I7,0),1,JoursNonTravailles),0)),WORKDAY(MAX($F7,$Q$1,IF(AND(ISNUMBER($I7),$I7&gt;=1,$I7&lt;=34,$I7&lt;&gt;ROW()-4,ISNUMBER(OFFSET($P$4,$I7,0))),WORKDAY(OFFSET($P$4,$I7,0),1,JoursNonTravailles),0))-1,$G7,JoursNonTravailles))))))</f>
        <v/>
      </c>
      <c r="Q7" s="30">
        <f>IF($D7="","",IF(AND($F7&lt;&gt;"",$G7=""),"Durée manquante",IF(AND(ISNUMBER($I7),OR($I7&lt;1,$I7&gt;34,$I7=ROW()-4)),"Prédécesseur invalide",IF(AND(ISNUMBER($I7),$F7&lt;&gt;"",ISNUMBER(OFFSET($H$4,$I7,0)),$F7&lt;OFFSET($H$4,$I7,0)),"Démarre avant la fin de la tâche "&amp;$I7,IF(AND($J7&lt;&gt;"",$K7&lt;&gt;"",$K7&lt;$J7),"Fin réelle avant début réel",IF(AND($L7&gt;=1,$K7=""),"Terminée sans date de fin réelle",IF(AND($L7&gt;0,$L7&lt;1,$J7=""),"Avancement sans date de début réel","OK")))))))</f>
        <v/>
      </c>
      <c r="R7" s="6" t="n"/>
      <c r="S7" s="31" t="n"/>
      <c r="T7" s="31" t="n"/>
      <c r="U7" s="31" t="n"/>
      <c r="V7" s="31" t="n"/>
      <c r="W7" s="31" t="n"/>
      <c r="X7" s="31" t="n"/>
      <c r="Y7" s="31" t="n"/>
      <c r="Z7" s="31" t="n"/>
      <c r="AA7" s="31" t="n"/>
      <c r="AB7" s="31" t="n"/>
      <c r="AC7" s="31" t="n"/>
      <c r="AD7" s="31" t="n"/>
      <c r="AE7" s="31" t="n"/>
      <c r="AF7" s="31" t="n"/>
      <c r="AG7" s="31" t="n"/>
      <c r="AH7" s="31" t="n"/>
      <c r="AI7" s="31" t="n"/>
      <c r="AJ7" s="31" t="n"/>
      <c r="AK7" s="31" t="n"/>
      <c r="AL7" s="31" t="n"/>
      <c r="AM7" s="31" t="n"/>
      <c r="AN7" s="31" t="n"/>
      <c r="AO7" s="31" t="n"/>
      <c r="AP7" s="31" t="n"/>
      <c r="AQ7" s="31" t="n"/>
      <c r="AR7" s="31" t="n"/>
      <c r="AS7" s="31" t="n"/>
      <c r="AT7" s="31" t="n"/>
      <c r="AU7" s="31" t="n"/>
      <c r="AV7" s="31" t="n"/>
    </row>
    <row r="8" ht="15" customHeight="1">
      <c r="A8" s="24">
        <f>ROW()-4</f>
        <v/>
      </c>
      <c r="B8" s="6" t="inlineStr">
        <is>
          <t>Terrassement / fondations</t>
        </is>
      </c>
      <c r="C8" s="6" t="inlineStr">
        <is>
          <t>01 Terrassement - VRD</t>
        </is>
      </c>
      <c r="D8" s="6" t="inlineStr">
        <is>
          <t>Décapage de la terre végétale et fouilles en rigole</t>
        </is>
      </c>
      <c r="E8" s="6" t="inlineStr">
        <is>
          <t>SARL DUVAL TP</t>
        </is>
      </c>
      <c r="F8" s="8" t="n">
        <v>46086</v>
      </c>
      <c r="G8" s="25" t="n">
        <v>4</v>
      </c>
      <c r="H8" s="26">
        <f>IF(OR($D8="",$F8="",$G8=""),"",IF($G8=0,$F8,WORKDAY($F8-1,$G8,JoursNonTravailles)))</f>
        <v/>
      </c>
      <c r="I8" s="25" t="n">
        <v>1</v>
      </c>
      <c r="J8" s="8" t="n">
        <v>46086</v>
      </c>
      <c r="K8" s="8" t="n">
        <v>46092</v>
      </c>
      <c r="L8" s="27" t="n">
        <v>1</v>
      </c>
      <c r="M8" s="28">
        <f>IF(OR($D8="",$F8="",$G8=""),"",IF($G8=0,IF($Q$1&gt;=$F8,1,0),IF($Q$1&lt;$F8,0,IF($Q$1&gt;=$H8,1,NETWORKDAYS($F8,$Q$1,JoursNonTravailles)/$G8))))</f>
        <v/>
      </c>
      <c r="N8" s="29">
        <f>IF($D8="","",IF($L8&gt;=1,"Terminée",IF($F8="","À planifier",IF(AND($H8&lt;&gt;"",$Q$1&gt;$H8),"En retard",IF(AND($L8=0,$Q$1&gt;$F8),"Démarrage en retard",IF($L8&gt;0,"En cours","À venir"))))))</f>
        <v/>
      </c>
      <c r="O8" s="24">
        <f>IF(OR($D8="",$H8=""),"",IF($K8&lt;&gt;"",IF($K8&gt;=$H8,NETWORKDAYS($H8,$K8,JoursNonTravailles)-1,-(NETWORKDAYS($K8,$H8,JoursNonTravailles)-1)),IF(AND($Q$1&gt;$H8,$L8&lt;1),NETWORKDAYS($H8,$Q$1,JoursNonTravailles)-1,0)))</f>
        <v/>
      </c>
      <c r="P8" s="26">
        <f>IF($D8="","",IF($K8&lt;&gt;"",$K8,IF(OR($F8="",$G8=""),"",IF($J8&lt;&gt;"",IF($G8=0,MAX($J8,$Q$1),WORKDAY(MAX($J8,$Q$1)-1,MAX(1,ROUNDUP($G8*(1-$L8),0)),JoursNonTravailles)),IF($G8=0,MAX($F8,$Q$1,IF(AND(ISNUMBER($I8),$I8&gt;=1,$I8&lt;=34,$I8&lt;&gt;ROW()-4,ISNUMBER(OFFSET($P$4,$I8,0))),WORKDAY(OFFSET($P$4,$I8,0),1,JoursNonTravailles),0)),WORKDAY(MAX($F8,$Q$1,IF(AND(ISNUMBER($I8),$I8&gt;=1,$I8&lt;=34,$I8&lt;&gt;ROW()-4,ISNUMBER(OFFSET($P$4,$I8,0))),WORKDAY(OFFSET($P$4,$I8,0),1,JoursNonTravailles),0))-1,$G8,JoursNonTravailles))))))</f>
        <v/>
      </c>
      <c r="Q8" s="30">
        <f>IF($D8="","",IF(AND($F8&lt;&gt;"",$G8=""),"Durée manquante",IF(AND(ISNUMBER($I8),OR($I8&lt;1,$I8&gt;34,$I8=ROW()-4)),"Prédécesseur invalide",IF(AND(ISNUMBER($I8),$F8&lt;&gt;"",ISNUMBER(OFFSET($H$4,$I8,0)),$F8&lt;OFFSET($H$4,$I8,0)),"Démarre avant la fin de la tâche "&amp;$I8,IF(AND($J8&lt;&gt;"",$K8&lt;&gt;"",$K8&lt;$J8),"Fin réelle avant début réel",IF(AND($L8&gt;=1,$K8=""),"Terminée sans date de fin réelle",IF(AND($L8&gt;0,$L8&lt;1,$J8=""),"Avancement sans date de début réel","OK")))))))</f>
        <v/>
      </c>
      <c r="R8" s="6" t="inlineStr">
        <is>
          <t>1 jour d'arrêt le 09/03 (pluie)</t>
        </is>
      </c>
      <c r="S8" s="31" t="n"/>
      <c r="T8" s="31" t="n"/>
      <c r="U8" s="31" t="n"/>
      <c r="V8" s="31" t="n"/>
      <c r="W8" s="31" t="n"/>
      <c r="X8" s="31" t="n"/>
      <c r="Y8" s="31" t="n"/>
      <c r="Z8" s="31" t="n"/>
      <c r="AA8" s="31" t="n"/>
      <c r="AB8" s="31" t="n"/>
      <c r="AC8" s="31" t="n"/>
      <c r="AD8" s="31" t="n"/>
      <c r="AE8" s="31" t="n"/>
      <c r="AF8" s="31" t="n"/>
      <c r="AG8" s="31" t="n"/>
      <c r="AH8" s="31" t="n"/>
      <c r="AI8" s="31" t="n"/>
      <c r="AJ8" s="31" t="n"/>
      <c r="AK8" s="31" t="n"/>
      <c r="AL8" s="31" t="n"/>
      <c r="AM8" s="31" t="n"/>
      <c r="AN8" s="31" t="n"/>
      <c r="AO8" s="31" t="n"/>
      <c r="AP8" s="31" t="n"/>
      <c r="AQ8" s="31" t="n"/>
      <c r="AR8" s="31" t="n"/>
      <c r="AS8" s="31" t="n"/>
      <c r="AT8" s="31" t="n"/>
      <c r="AU8" s="31" t="n"/>
      <c r="AV8" s="31" t="n"/>
    </row>
    <row r="9" ht="15" customHeight="1">
      <c r="A9" s="24">
        <f>ROW()-4</f>
        <v/>
      </c>
      <c r="B9" s="6" t="inlineStr">
        <is>
          <t>Terrassement / fondations</t>
        </is>
      </c>
      <c r="C9" s="6" t="inlineStr">
        <is>
          <t>02 Gros œuvre</t>
        </is>
      </c>
      <c r="D9" s="6" t="inlineStr">
        <is>
          <t>Semelles filantes et longrines</t>
        </is>
      </c>
      <c r="E9" s="6" t="inlineStr">
        <is>
          <t>BETONS DE L'OUEST</t>
        </is>
      </c>
      <c r="F9" s="8" t="n">
        <v>46092</v>
      </c>
      <c r="G9" s="25" t="n">
        <v>5</v>
      </c>
      <c r="H9" s="26">
        <f>IF(OR($D9="",$F9="",$G9=""),"",IF($G9=0,$F9,WORKDAY($F9-1,$G9,JoursNonTravailles)))</f>
        <v/>
      </c>
      <c r="I9" s="25" t="n">
        <v>4</v>
      </c>
      <c r="J9" s="8" t="n">
        <v>46093</v>
      </c>
      <c r="K9" s="8" t="n">
        <v>46099</v>
      </c>
      <c r="L9" s="27" t="n">
        <v>1</v>
      </c>
      <c r="M9" s="28">
        <f>IF(OR($D9="",$F9="",$G9=""),"",IF($G9=0,IF($Q$1&gt;=$F9,1,0),IF($Q$1&lt;$F9,0,IF($Q$1&gt;=$H9,1,NETWORKDAYS($F9,$Q$1,JoursNonTravailles)/$G9))))</f>
        <v/>
      </c>
      <c r="N9" s="29">
        <f>IF($D9="","",IF($L9&gt;=1,"Terminée",IF($F9="","À planifier",IF(AND($H9&lt;&gt;"",$Q$1&gt;$H9),"En retard",IF(AND($L9=0,$Q$1&gt;$F9),"Démarrage en retard",IF($L9&gt;0,"En cours","À venir"))))))</f>
        <v/>
      </c>
      <c r="O9" s="24">
        <f>IF(OR($D9="",$H9=""),"",IF($K9&lt;&gt;"",IF($K9&gt;=$H9,NETWORKDAYS($H9,$K9,JoursNonTravailles)-1,-(NETWORKDAYS($K9,$H9,JoursNonTravailles)-1)),IF(AND($Q$1&gt;$H9,$L9&lt;1),NETWORKDAYS($H9,$Q$1,JoursNonTravailles)-1,0)))</f>
        <v/>
      </c>
      <c r="P9" s="26">
        <f>IF($D9="","",IF($K9&lt;&gt;"",$K9,IF(OR($F9="",$G9=""),"",IF($J9&lt;&gt;"",IF($G9=0,MAX($J9,$Q$1),WORKDAY(MAX($J9,$Q$1)-1,MAX(1,ROUNDUP($G9*(1-$L9),0)),JoursNonTravailles)),IF($G9=0,MAX($F9,$Q$1,IF(AND(ISNUMBER($I9),$I9&gt;=1,$I9&lt;=34,$I9&lt;&gt;ROW()-4,ISNUMBER(OFFSET($P$4,$I9,0))),WORKDAY(OFFSET($P$4,$I9,0),1,JoursNonTravailles),0)),WORKDAY(MAX($F9,$Q$1,IF(AND(ISNUMBER($I9),$I9&gt;=1,$I9&lt;=34,$I9&lt;&gt;ROW()-4,ISNUMBER(OFFSET($P$4,$I9,0))),WORKDAY(OFFSET($P$4,$I9,0),1,JoursNonTravailles),0))-1,$G9,JoursNonTravailles))))))</f>
        <v/>
      </c>
      <c r="Q9" s="30">
        <f>IF($D9="","",IF(AND($F9&lt;&gt;"",$G9=""),"Durée manquante",IF(AND(ISNUMBER($I9),OR($I9&lt;1,$I9&gt;34,$I9=ROW()-4)),"Prédécesseur invalide",IF(AND(ISNUMBER($I9),$F9&lt;&gt;"",ISNUMBER(OFFSET($H$4,$I9,0)),$F9&lt;OFFSET($H$4,$I9,0)),"Démarre avant la fin de la tâche "&amp;$I9,IF(AND($J9&lt;&gt;"",$K9&lt;&gt;"",$K9&lt;$J9),"Fin réelle avant début réel",IF(AND($L9&gt;=1,$K9=""),"Terminée sans date de fin réelle",IF(AND($L9&gt;0,$L9&lt;1,$J9=""),"Avancement sans date de début réel","OK")))))))</f>
        <v/>
      </c>
      <c r="R9" s="6" t="n"/>
      <c r="S9" s="31" t="n"/>
      <c r="T9" s="31" t="n"/>
      <c r="U9" s="31" t="n"/>
      <c r="V9" s="31" t="n"/>
      <c r="W9" s="31" t="n"/>
      <c r="X9" s="31" t="n"/>
      <c r="Y9" s="31" t="n"/>
      <c r="Z9" s="31" t="n"/>
      <c r="AA9" s="31" t="n"/>
      <c r="AB9" s="31" t="n"/>
      <c r="AC9" s="31" t="n"/>
      <c r="AD9" s="31" t="n"/>
      <c r="AE9" s="31" t="n"/>
      <c r="AF9" s="31" t="n"/>
      <c r="AG9" s="31" t="n"/>
      <c r="AH9" s="31" t="n"/>
      <c r="AI9" s="31" t="n"/>
      <c r="AJ9" s="31" t="n"/>
      <c r="AK9" s="31" t="n"/>
      <c r="AL9" s="31" t="n"/>
      <c r="AM9" s="31" t="n"/>
      <c r="AN9" s="31" t="n"/>
      <c r="AO9" s="31" t="n"/>
      <c r="AP9" s="31" t="n"/>
      <c r="AQ9" s="31" t="n"/>
      <c r="AR9" s="31" t="n"/>
      <c r="AS9" s="31" t="n"/>
      <c r="AT9" s="31" t="n"/>
      <c r="AU9" s="31" t="n"/>
      <c r="AV9" s="31" t="n"/>
    </row>
    <row r="10" ht="15" customHeight="1">
      <c r="A10" s="24">
        <f>ROW()-4</f>
        <v/>
      </c>
      <c r="B10" s="6" t="inlineStr">
        <is>
          <t>Gros œuvre</t>
        </is>
      </c>
      <c r="C10" s="6" t="inlineStr">
        <is>
          <t>02 Gros œuvre</t>
        </is>
      </c>
      <c r="D10" s="6" t="inlineStr">
        <is>
          <t>Réseaux sous dallage et hérisson</t>
        </is>
      </c>
      <c r="E10" s="6" t="inlineStr">
        <is>
          <t>BETONS DE L'OUEST</t>
        </is>
      </c>
      <c r="F10" s="8" t="n">
        <v>46099</v>
      </c>
      <c r="G10" s="25" t="n">
        <v>3</v>
      </c>
      <c r="H10" s="26">
        <f>IF(OR($D10="",$F10="",$G10=""),"",IF($G10=0,$F10,WORKDAY($F10-1,$G10,JoursNonTravailles)))</f>
        <v/>
      </c>
      <c r="I10" s="25" t="n">
        <v>5</v>
      </c>
      <c r="J10" s="8" t="n">
        <v>46100</v>
      </c>
      <c r="K10" s="8" t="n">
        <v>46104</v>
      </c>
      <c r="L10" s="27" t="n">
        <v>1</v>
      </c>
      <c r="M10" s="28">
        <f>IF(OR($D10="",$F10="",$G10=""),"",IF($G10=0,IF($Q$1&gt;=$F10,1,0),IF($Q$1&lt;$F10,0,IF($Q$1&gt;=$H10,1,NETWORKDAYS($F10,$Q$1,JoursNonTravailles)/$G10))))</f>
        <v/>
      </c>
      <c r="N10" s="29">
        <f>IF($D10="","",IF($L10&gt;=1,"Terminée",IF($F10="","À planifier",IF(AND($H10&lt;&gt;"",$Q$1&gt;$H10),"En retard",IF(AND($L10=0,$Q$1&gt;$F10),"Démarrage en retard",IF($L10&gt;0,"En cours","À venir"))))))</f>
        <v/>
      </c>
      <c r="O10" s="24">
        <f>IF(OR($D10="",$H10=""),"",IF($K10&lt;&gt;"",IF($K10&gt;=$H10,NETWORKDAYS($H10,$K10,JoursNonTravailles)-1,-(NETWORKDAYS($K10,$H10,JoursNonTravailles)-1)),IF(AND($Q$1&gt;$H10,$L10&lt;1),NETWORKDAYS($H10,$Q$1,JoursNonTravailles)-1,0)))</f>
        <v/>
      </c>
      <c r="P10" s="26">
        <f>IF($D10="","",IF($K10&lt;&gt;"",$K10,IF(OR($F10="",$G10=""),"",IF($J10&lt;&gt;"",IF($G10=0,MAX($J10,$Q$1),WORKDAY(MAX($J10,$Q$1)-1,MAX(1,ROUNDUP($G10*(1-$L10),0)),JoursNonTravailles)),IF($G10=0,MAX($F10,$Q$1,IF(AND(ISNUMBER($I10),$I10&gt;=1,$I10&lt;=34,$I10&lt;&gt;ROW()-4,ISNUMBER(OFFSET($P$4,$I10,0))),WORKDAY(OFFSET($P$4,$I10,0),1,JoursNonTravailles),0)),WORKDAY(MAX($F10,$Q$1,IF(AND(ISNUMBER($I10),$I10&gt;=1,$I10&lt;=34,$I10&lt;&gt;ROW()-4,ISNUMBER(OFFSET($P$4,$I10,0))),WORKDAY(OFFSET($P$4,$I10,0),1,JoursNonTravailles),0))-1,$G10,JoursNonTravailles))))))</f>
        <v/>
      </c>
      <c r="Q10" s="30">
        <f>IF($D10="","",IF(AND($F10&lt;&gt;"",$G10=""),"Durée manquante",IF(AND(ISNUMBER($I10),OR($I10&lt;1,$I10&gt;34,$I10=ROW()-4)),"Prédécesseur invalide",IF(AND(ISNUMBER($I10),$F10&lt;&gt;"",ISNUMBER(OFFSET($H$4,$I10,0)),$F10&lt;OFFSET($H$4,$I10,0)),"Démarre avant la fin de la tâche "&amp;$I10,IF(AND($J10&lt;&gt;"",$K10&lt;&gt;"",$K10&lt;$J10),"Fin réelle avant début réel",IF(AND($L10&gt;=1,$K10=""),"Terminée sans date de fin réelle",IF(AND($L10&gt;0,$L10&lt;1,$J10=""),"Avancement sans date de début réel","OK")))))))</f>
        <v/>
      </c>
      <c r="R10" s="6" t="n"/>
      <c r="S10" s="31" t="n"/>
      <c r="T10" s="31" t="n"/>
      <c r="U10" s="31" t="n"/>
      <c r="V10" s="31" t="n"/>
      <c r="W10" s="31" t="n"/>
      <c r="X10" s="31" t="n"/>
      <c r="Y10" s="31" t="n"/>
      <c r="Z10" s="31" t="n"/>
      <c r="AA10" s="31" t="n"/>
      <c r="AB10" s="31" t="n"/>
      <c r="AC10" s="31" t="n"/>
      <c r="AD10" s="31" t="n"/>
      <c r="AE10" s="31" t="n"/>
      <c r="AF10" s="31" t="n"/>
      <c r="AG10" s="31" t="n"/>
      <c r="AH10" s="31" t="n"/>
      <c r="AI10" s="31" t="n"/>
      <c r="AJ10" s="31" t="n"/>
      <c r="AK10" s="31" t="n"/>
      <c r="AL10" s="31" t="n"/>
      <c r="AM10" s="31" t="n"/>
      <c r="AN10" s="31" t="n"/>
      <c r="AO10" s="31" t="n"/>
      <c r="AP10" s="31" t="n"/>
      <c r="AQ10" s="31" t="n"/>
      <c r="AR10" s="31" t="n"/>
      <c r="AS10" s="31" t="n"/>
      <c r="AT10" s="31" t="n"/>
      <c r="AU10" s="31" t="n"/>
      <c r="AV10" s="31" t="n"/>
    </row>
    <row r="11" ht="15" customHeight="1">
      <c r="A11" s="24">
        <f>ROW()-4</f>
        <v/>
      </c>
      <c r="B11" s="6" t="inlineStr">
        <is>
          <t>Gros œuvre</t>
        </is>
      </c>
      <c r="C11" s="6" t="inlineStr">
        <is>
          <t>02 Gros œuvre</t>
        </is>
      </c>
      <c r="D11" s="6" t="inlineStr">
        <is>
          <t>Dallage béton et surfaçage</t>
        </is>
      </c>
      <c r="E11" s="6" t="inlineStr">
        <is>
          <t>BETONS DE L'OUEST</t>
        </is>
      </c>
      <c r="F11" s="8" t="n">
        <v>46104</v>
      </c>
      <c r="G11" s="25" t="n">
        <v>3</v>
      </c>
      <c r="H11" s="26">
        <f>IF(OR($D11="",$F11="",$G11=""),"",IF($G11=0,$F11,WORKDAY($F11-1,$G11,JoursNonTravailles)))</f>
        <v/>
      </c>
      <c r="I11" s="25" t="n">
        <v>6</v>
      </c>
      <c r="J11" s="8" t="n">
        <v>46105</v>
      </c>
      <c r="K11" s="8" t="n">
        <v>46107</v>
      </c>
      <c r="L11" s="27" t="n">
        <v>1</v>
      </c>
      <c r="M11" s="28">
        <f>IF(OR($D11="",$F11="",$G11=""),"",IF($G11=0,IF($Q$1&gt;=$F11,1,0),IF($Q$1&lt;$F11,0,IF($Q$1&gt;=$H11,1,NETWORKDAYS($F11,$Q$1,JoursNonTravailles)/$G11))))</f>
        <v/>
      </c>
      <c r="N11" s="29">
        <f>IF($D11="","",IF($L11&gt;=1,"Terminée",IF($F11="","À planifier",IF(AND($H11&lt;&gt;"",$Q$1&gt;$H11),"En retard",IF(AND($L11=0,$Q$1&gt;$F11),"Démarrage en retard",IF($L11&gt;0,"En cours","À venir"))))))</f>
        <v/>
      </c>
      <c r="O11" s="24">
        <f>IF(OR($D11="",$H11=""),"",IF($K11&lt;&gt;"",IF($K11&gt;=$H11,NETWORKDAYS($H11,$K11,JoursNonTravailles)-1,-(NETWORKDAYS($K11,$H11,JoursNonTravailles)-1)),IF(AND($Q$1&gt;$H11,$L11&lt;1),NETWORKDAYS($H11,$Q$1,JoursNonTravailles)-1,0)))</f>
        <v/>
      </c>
      <c r="P11" s="26">
        <f>IF($D11="","",IF($K11&lt;&gt;"",$K11,IF(OR($F11="",$G11=""),"",IF($J11&lt;&gt;"",IF($G11=0,MAX($J11,$Q$1),WORKDAY(MAX($J11,$Q$1)-1,MAX(1,ROUNDUP($G11*(1-$L11),0)),JoursNonTravailles)),IF($G11=0,MAX($F11,$Q$1,IF(AND(ISNUMBER($I11),$I11&gt;=1,$I11&lt;=34,$I11&lt;&gt;ROW()-4,ISNUMBER(OFFSET($P$4,$I11,0))),WORKDAY(OFFSET($P$4,$I11,0),1,JoursNonTravailles),0)),WORKDAY(MAX($F11,$Q$1,IF(AND(ISNUMBER($I11),$I11&gt;=1,$I11&lt;=34,$I11&lt;&gt;ROW()-4,ISNUMBER(OFFSET($P$4,$I11,0))),WORKDAY(OFFSET($P$4,$I11,0),1,JoursNonTravailles),0))-1,$G11,JoursNonTravailles))))))</f>
        <v/>
      </c>
      <c r="Q11" s="30">
        <f>IF($D11="","",IF(AND($F11&lt;&gt;"",$G11=""),"Durée manquante",IF(AND(ISNUMBER($I11),OR($I11&lt;1,$I11&gt;34,$I11=ROW()-4)),"Prédécesseur invalide",IF(AND(ISNUMBER($I11),$F11&lt;&gt;"",ISNUMBER(OFFSET($H$4,$I11,0)),$F11&lt;OFFSET($H$4,$I11,0)),"Démarre avant la fin de la tâche "&amp;$I11,IF(AND($J11&lt;&gt;"",$K11&lt;&gt;"",$K11&lt;$J11),"Fin réelle avant début réel",IF(AND($L11&gt;=1,$K11=""),"Terminée sans date de fin réelle",IF(AND($L11&gt;0,$L11&lt;1,$J11=""),"Avancement sans date de début réel","OK")))))))</f>
        <v/>
      </c>
      <c r="R11" s="6" t="n"/>
      <c r="S11" s="31" t="n"/>
      <c r="T11" s="31" t="n"/>
      <c r="U11" s="31" t="n"/>
      <c r="V11" s="31" t="n"/>
      <c r="W11" s="31" t="n"/>
      <c r="X11" s="31" t="n"/>
      <c r="Y11" s="31" t="n"/>
      <c r="Z11" s="31" t="n"/>
      <c r="AA11" s="31" t="n"/>
      <c r="AB11" s="31" t="n"/>
      <c r="AC11" s="31" t="n"/>
      <c r="AD11" s="31" t="n"/>
      <c r="AE11" s="31" t="n"/>
      <c r="AF11" s="31" t="n"/>
      <c r="AG11" s="31" t="n"/>
      <c r="AH11" s="31" t="n"/>
      <c r="AI11" s="31" t="n"/>
      <c r="AJ11" s="31" t="n"/>
      <c r="AK11" s="31" t="n"/>
      <c r="AL11" s="31" t="n"/>
      <c r="AM11" s="31" t="n"/>
      <c r="AN11" s="31" t="n"/>
      <c r="AO11" s="31" t="n"/>
      <c r="AP11" s="31" t="n"/>
      <c r="AQ11" s="31" t="n"/>
      <c r="AR11" s="31" t="n"/>
      <c r="AS11" s="31" t="n"/>
      <c r="AT11" s="31" t="n"/>
      <c r="AU11" s="31" t="n"/>
      <c r="AV11" s="31" t="n"/>
    </row>
    <row r="12" ht="15" customHeight="1">
      <c r="A12" s="24">
        <f>ROW()-4</f>
        <v/>
      </c>
      <c r="B12" s="6" t="inlineStr">
        <is>
          <t>Gros œuvre</t>
        </is>
      </c>
      <c r="C12" s="6" t="inlineStr">
        <is>
          <t>02 Gros œuvre</t>
        </is>
      </c>
      <c r="D12" s="6" t="inlineStr">
        <is>
          <t>Élévation des murs du rez-de-chaussée</t>
        </is>
      </c>
      <c r="E12" s="6" t="inlineStr">
        <is>
          <t>BETONS DE L'OUEST</t>
        </is>
      </c>
      <c r="F12" s="8" t="n">
        <v>46107</v>
      </c>
      <c r="G12" s="25" t="n">
        <v>8</v>
      </c>
      <c r="H12" s="26">
        <f>IF(OR($D12="",$F12="",$G12=""),"",IF($G12=0,$F12,WORKDAY($F12-1,$G12,JoursNonTravailles)))</f>
        <v/>
      </c>
      <c r="I12" s="25" t="n">
        <v>7</v>
      </c>
      <c r="J12" s="8" t="n">
        <v>46108</v>
      </c>
      <c r="K12" s="8" t="n">
        <v>46121</v>
      </c>
      <c r="L12" s="27" t="n">
        <v>1</v>
      </c>
      <c r="M12" s="28">
        <f>IF(OR($D12="",$F12="",$G12=""),"",IF($G12=0,IF($Q$1&gt;=$F12,1,0),IF($Q$1&lt;$F12,0,IF($Q$1&gt;=$H12,1,NETWORKDAYS($F12,$Q$1,JoursNonTravailles)/$G12))))</f>
        <v/>
      </c>
      <c r="N12" s="29">
        <f>IF($D12="","",IF($L12&gt;=1,"Terminée",IF($F12="","À planifier",IF(AND($H12&lt;&gt;"",$Q$1&gt;$H12),"En retard",IF(AND($L12=0,$Q$1&gt;$F12),"Démarrage en retard",IF($L12&gt;0,"En cours","À venir"))))))</f>
        <v/>
      </c>
      <c r="O12" s="24">
        <f>IF(OR($D12="",$H12=""),"",IF($K12&lt;&gt;"",IF($K12&gt;=$H12,NETWORKDAYS($H12,$K12,JoursNonTravailles)-1,-(NETWORKDAYS($K12,$H12,JoursNonTravailles)-1)),IF(AND($Q$1&gt;$H12,$L12&lt;1),NETWORKDAYS($H12,$Q$1,JoursNonTravailles)-1,0)))</f>
        <v/>
      </c>
      <c r="P12" s="26">
        <f>IF($D12="","",IF($K12&lt;&gt;"",$K12,IF(OR($F12="",$G12=""),"",IF($J12&lt;&gt;"",IF($G12=0,MAX($J12,$Q$1),WORKDAY(MAX($J12,$Q$1)-1,MAX(1,ROUNDUP($G12*(1-$L12),0)),JoursNonTravailles)),IF($G12=0,MAX($F12,$Q$1,IF(AND(ISNUMBER($I12),$I12&gt;=1,$I12&lt;=34,$I12&lt;&gt;ROW()-4,ISNUMBER(OFFSET($P$4,$I12,0))),WORKDAY(OFFSET($P$4,$I12,0),1,JoursNonTravailles),0)),WORKDAY(MAX($F12,$Q$1,IF(AND(ISNUMBER($I12),$I12&gt;=1,$I12&lt;=34,$I12&lt;&gt;ROW()-4,ISNUMBER(OFFSET($P$4,$I12,0))),WORKDAY(OFFSET($P$4,$I12,0),1,JoursNonTravailles),0))-1,$G12,JoursNonTravailles))))))</f>
        <v/>
      </c>
      <c r="Q12" s="30">
        <f>IF($D12="","",IF(AND($F12&lt;&gt;"",$G12=""),"Durée manquante",IF(AND(ISNUMBER($I12),OR($I12&lt;1,$I12&gt;34,$I12=ROW()-4)),"Prédécesseur invalide",IF(AND(ISNUMBER($I12),$F12&lt;&gt;"",ISNUMBER(OFFSET($H$4,$I12,0)),$F12&lt;OFFSET($H$4,$I12,0)),"Démarre avant la fin de la tâche "&amp;$I12,IF(AND($J12&lt;&gt;"",$K12&lt;&gt;"",$K12&lt;$J12),"Fin réelle avant début réel",IF(AND($L12&gt;=1,$K12=""),"Terminée sans date de fin réelle",IF(AND($L12&gt;0,$L12&lt;1,$J12=""),"Avancement sans date de début réel","OK")))))))</f>
        <v/>
      </c>
      <c r="R12" s="6" t="n"/>
      <c r="S12" s="31" t="n"/>
      <c r="T12" s="31" t="n"/>
      <c r="U12" s="31" t="n"/>
      <c r="V12" s="31" t="n"/>
      <c r="W12" s="31" t="n"/>
      <c r="X12" s="31" t="n"/>
      <c r="Y12" s="31" t="n"/>
      <c r="Z12" s="31" t="n"/>
      <c r="AA12" s="31" t="n"/>
      <c r="AB12" s="31" t="n"/>
      <c r="AC12" s="31" t="n"/>
      <c r="AD12" s="31" t="n"/>
      <c r="AE12" s="31" t="n"/>
      <c r="AF12" s="31" t="n"/>
      <c r="AG12" s="31" t="n"/>
      <c r="AH12" s="31" t="n"/>
      <c r="AI12" s="31" t="n"/>
      <c r="AJ12" s="31" t="n"/>
      <c r="AK12" s="31" t="n"/>
      <c r="AL12" s="31" t="n"/>
      <c r="AM12" s="31" t="n"/>
      <c r="AN12" s="31" t="n"/>
      <c r="AO12" s="31" t="n"/>
      <c r="AP12" s="31" t="n"/>
      <c r="AQ12" s="31" t="n"/>
      <c r="AR12" s="31" t="n"/>
      <c r="AS12" s="31" t="n"/>
      <c r="AT12" s="31" t="n"/>
      <c r="AU12" s="31" t="n"/>
      <c r="AV12" s="31" t="n"/>
    </row>
    <row r="13" ht="15" customHeight="1">
      <c r="A13" s="24">
        <f>ROW()-4</f>
        <v/>
      </c>
      <c r="B13" s="6" t="inlineStr">
        <is>
          <t>Gros œuvre</t>
        </is>
      </c>
      <c r="C13" s="6" t="inlineStr">
        <is>
          <t>02 Gros œuvre</t>
        </is>
      </c>
      <c r="D13" s="6" t="inlineStr">
        <is>
          <t>Plancher à poutrelles-hourdis et chaînages</t>
        </is>
      </c>
      <c r="E13" s="6" t="inlineStr">
        <is>
          <t>BETONS DE L'OUEST</t>
        </is>
      </c>
      <c r="F13" s="8" t="n">
        <v>46120</v>
      </c>
      <c r="G13" s="25" t="n">
        <v>5</v>
      </c>
      <c r="H13" s="26">
        <f>IF(OR($D13="",$F13="",$G13=""),"",IF($G13=0,$F13,WORKDAY($F13-1,$G13,JoursNonTravailles)))</f>
        <v/>
      </c>
      <c r="I13" s="25" t="n">
        <v>8</v>
      </c>
      <c r="J13" s="8" t="n">
        <v>46122</v>
      </c>
      <c r="K13" s="8" t="n">
        <v>46132</v>
      </c>
      <c r="L13" s="27" t="n">
        <v>1</v>
      </c>
      <c r="M13" s="28">
        <f>IF(OR($D13="",$F13="",$G13=""),"",IF($G13=0,IF($Q$1&gt;=$F13,1,0),IF($Q$1&lt;$F13,0,IF($Q$1&gt;=$H13,1,NETWORKDAYS($F13,$Q$1,JoursNonTravailles)/$G13))))</f>
        <v/>
      </c>
      <c r="N13" s="29">
        <f>IF($D13="","",IF($L13&gt;=1,"Terminée",IF($F13="","À planifier",IF(AND($H13&lt;&gt;"",$Q$1&gt;$H13),"En retard",IF(AND($L13=0,$Q$1&gt;$F13),"Démarrage en retard",IF($L13&gt;0,"En cours","À venir"))))))</f>
        <v/>
      </c>
      <c r="O13" s="24">
        <f>IF(OR($D13="",$H13=""),"",IF($K13&lt;&gt;"",IF($K13&gt;=$H13,NETWORKDAYS($H13,$K13,JoursNonTravailles)-1,-(NETWORKDAYS($K13,$H13,JoursNonTravailles)-1)),IF(AND($Q$1&gt;$H13,$L13&lt;1),NETWORKDAYS($H13,$Q$1,JoursNonTravailles)-1,0)))</f>
        <v/>
      </c>
      <c r="P13" s="26">
        <f>IF($D13="","",IF($K13&lt;&gt;"",$K13,IF(OR($F13="",$G13=""),"",IF($J13&lt;&gt;"",IF($G13=0,MAX($J13,$Q$1),WORKDAY(MAX($J13,$Q$1)-1,MAX(1,ROUNDUP($G13*(1-$L13),0)),JoursNonTravailles)),IF($G13=0,MAX($F13,$Q$1,IF(AND(ISNUMBER($I13),$I13&gt;=1,$I13&lt;=34,$I13&lt;&gt;ROW()-4,ISNUMBER(OFFSET($P$4,$I13,0))),WORKDAY(OFFSET($P$4,$I13,0),1,JoursNonTravailles),0)),WORKDAY(MAX($F13,$Q$1,IF(AND(ISNUMBER($I13),$I13&gt;=1,$I13&lt;=34,$I13&lt;&gt;ROW()-4,ISNUMBER(OFFSET($P$4,$I13,0))),WORKDAY(OFFSET($P$4,$I13,0),1,JoursNonTravailles),0))-1,$G13,JoursNonTravailles))))))</f>
        <v/>
      </c>
      <c r="Q13" s="30">
        <f>IF($D13="","",IF(AND($F13&lt;&gt;"",$G13=""),"Durée manquante",IF(AND(ISNUMBER($I13),OR($I13&lt;1,$I13&gt;34,$I13=ROW()-4)),"Prédécesseur invalide",IF(AND(ISNUMBER($I13),$F13&lt;&gt;"",ISNUMBER(OFFSET($H$4,$I13,0)),$F13&lt;OFFSET($H$4,$I13,0)),"Démarre avant la fin de la tâche "&amp;$I13,IF(AND($J13&lt;&gt;"",$K13&lt;&gt;"",$K13&lt;$J13),"Fin réelle avant début réel",IF(AND($L13&gt;=1,$K13=""),"Terminée sans date de fin réelle",IF(AND($L13&gt;0,$L13&lt;1,$J13=""),"Avancement sans date de début réel","OK")))))))</f>
        <v/>
      </c>
      <c r="R13" s="6" t="inlineStr">
        <is>
          <t>3 jours d'intempéries les 13, 14 et 15/04 (voir journal)</t>
        </is>
      </c>
      <c r="S13" s="31" t="n"/>
      <c r="T13" s="31" t="n"/>
      <c r="U13" s="31" t="n"/>
      <c r="V13" s="31" t="n"/>
      <c r="W13" s="31" t="n"/>
      <c r="X13" s="31" t="n"/>
      <c r="Y13" s="31" t="n"/>
      <c r="Z13" s="31" t="n"/>
      <c r="AA13" s="31" t="n"/>
      <c r="AB13" s="31" t="n"/>
      <c r="AC13" s="31" t="n"/>
      <c r="AD13" s="31" t="n"/>
      <c r="AE13" s="31" t="n"/>
      <c r="AF13" s="31" t="n"/>
      <c r="AG13" s="31" t="n"/>
      <c r="AH13" s="31" t="n"/>
      <c r="AI13" s="31" t="n"/>
      <c r="AJ13" s="31" t="n"/>
      <c r="AK13" s="31" t="n"/>
      <c r="AL13" s="31" t="n"/>
      <c r="AM13" s="31" t="n"/>
      <c r="AN13" s="31" t="n"/>
      <c r="AO13" s="31" t="n"/>
      <c r="AP13" s="31" t="n"/>
      <c r="AQ13" s="31" t="n"/>
      <c r="AR13" s="31" t="n"/>
      <c r="AS13" s="31" t="n"/>
      <c r="AT13" s="31" t="n"/>
      <c r="AU13" s="31" t="n"/>
      <c r="AV13" s="31" t="n"/>
    </row>
    <row r="14" ht="15" customHeight="1">
      <c r="A14" s="24">
        <f>ROW()-4</f>
        <v/>
      </c>
      <c r="B14" s="6" t="inlineStr">
        <is>
          <t>Gros œuvre</t>
        </is>
      </c>
      <c r="C14" s="6" t="inlineStr">
        <is>
          <t>02 Gros œuvre</t>
        </is>
      </c>
      <c r="D14" s="6" t="inlineStr">
        <is>
          <t>Élévation de l'étage et des pignons</t>
        </is>
      </c>
      <c r="E14" s="6" t="inlineStr">
        <is>
          <t>BETONS DE L'OUEST</t>
        </is>
      </c>
      <c r="F14" s="8" t="n">
        <v>46127</v>
      </c>
      <c r="G14" s="25" t="n">
        <v>6</v>
      </c>
      <c r="H14" s="26">
        <f>IF(OR($D14="",$F14="",$G14=""),"",IF($G14=0,$F14,WORKDAY($F14-1,$G14,JoursNonTravailles)))</f>
        <v/>
      </c>
      <c r="I14" s="25" t="n">
        <v>9</v>
      </c>
      <c r="J14" s="8" t="n">
        <v>46133</v>
      </c>
      <c r="K14" s="8" t="n">
        <v>46141</v>
      </c>
      <c r="L14" s="27" t="n">
        <v>1</v>
      </c>
      <c r="M14" s="28">
        <f>IF(OR($D14="",$F14="",$G14=""),"",IF($G14=0,IF($Q$1&gt;=$F14,1,0),IF($Q$1&lt;$F14,0,IF($Q$1&gt;=$H14,1,NETWORKDAYS($F14,$Q$1,JoursNonTravailles)/$G14))))</f>
        <v/>
      </c>
      <c r="N14" s="29">
        <f>IF($D14="","",IF($L14&gt;=1,"Terminée",IF($F14="","À planifier",IF(AND($H14&lt;&gt;"",$Q$1&gt;$H14),"En retard",IF(AND($L14=0,$Q$1&gt;$F14),"Démarrage en retard",IF($L14&gt;0,"En cours","À venir"))))))</f>
        <v/>
      </c>
      <c r="O14" s="24">
        <f>IF(OR($D14="",$H14=""),"",IF($K14&lt;&gt;"",IF($K14&gt;=$H14,NETWORKDAYS($H14,$K14,JoursNonTravailles)-1,-(NETWORKDAYS($K14,$H14,JoursNonTravailles)-1)),IF(AND($Q$1&gt;$H14,$L14&lt;1),NETWORKDAYS($H14,$Q$1,JoursNonTravailles)-1,0)))</f>
        <v/>
      </c>
      <c r="P14" s="26">
        <f>IF($D14="","",IF($K14&lt;&gt;"",$K14,IF(OR($F14="",$G14=""),"",IF($J14&lt;&gt;"",IF($G14=0,MAX($J14,$Q$1),WORKDAY(MAX($J14,$Q$1)-1,MAX(1,ROUNDUP($G14*(1-$L14),0)),JoursNonTravailles)),IF($G14=0,MAX($F14,$Q$1,IF(AND(ISNUMBER($I14),$I14&gt;=1,$I14&lt;=34,$I14&lt;&gt;ROW()-4,ISNUMBER(OFFSET($P$4,$I14,0))),WORKDAY(OFFSET($P$4,$I14,0),1,JoursNonTravailles),0)),WORKDAY(MAX($F14,$Q$1,IF(AND(ISNUMBER($I14),$I14&gt;=1,$I14&lt;=34,$I14&lt;&gt;ROW()-4,ISNUMBER(OFFSET($P$4,$I14,0))),WORKDAY(OFFSET($P$4,$I14,0),1,JoursNonTravailles),0))-1,$G14,JoursNonTravailles))))))</f>
        <v/>
      </c>
      <c r="Q14" s="30">
        <f>IF($D14="","",IF(AND($F14&lt;&gt;"",$G14=""),"Durée manquante",IF(AND(ISNUMBER($I14),OR($I14&lt;1,$I14&gt;34,$I14=ROW()-4)),"Prédécesseur invalide",IF(AND(ISNUMBER($I14),$F14&lt;&gt;"",ISNUMBER(OFFSET($H$4,$I14,0)),$F14&lt;OFFSET($H$4,$I14,0)),"Démarre avant la fin de la tâche "&amp;$I14,IF(AND($J14&lt;&gt;"",$K14&lt;&gt;"",$K14&lt;$J14),"Fin réelle avant début réel",IF(AND($L14&gt;=1,$K14=""),"Terminée sans date de fin réelle",IF(AND($L14&gt;0,$L14&lt;1,$J14=""),"Avancement sans date de début réel","OK")))))))</f>
        <v/>
      </c>
      <c r="R14" s="6" t="n"/>
      <c r="S14" s="31" t="n"/>
      <c r="T14" s="31" t="n"/>
      <c r="U14" s="31" t="n"/>
      <c r="V14" s="31" t="n"/>
      <c r="W14" s="31" t="n"/>
      <c r="X14" s="31" t="n"/>
      <c r="Y14" s="31" t="n"/>
      <c r="Z14" s="31" t="n"/>
      <c r="AA14" s="31" t="n"/>
      <c r="AB14" s="31" t="n"/>
      <c r="AC14" s="31" t="n"/>
      <c r="AD14" s="31" t="n"/>
      <c r="AE14" s="31" t="n"/>
      <c r="AF14" s="31" t="n"/>
      <c r="AG14" s="31" t="n"/>
      <c r="AH14" s="31" t="n"/>
      <c r="AI14" s="31" t="n"/>
      <c r="AJ14" s="31" t="n"/>
      <c r="AK14" s="31" t="n"/>
      <c r="AL14" s="31" t="n"/>
      <c r="AM14" s="31" t="n"/>
      <c r="AN14" s="31" t="n"/>
      <c r="AO14" s="31" t="n"/>
      <c r="AP14" s="31" t="n"/>
      <c r="AQ14" s="31" t="n"/>
      <c r="AR14" s="31" t="n"/>
      <c r="AS14" s="31" t="n"/>
      <c r="AT14" s="31" t="n"/>
      <c r="AU14" s="31" t="n"/>
      <c r="AV14" s="31" t="n"/>
    </row>
    <row r="15" ht="15" customHeight="1">
      <c r="A15" s="24">
        <f>ROW()-4</f>
        <v/>
      </c>
      <c r="B15" s="6" t="inlineStr">
        <is>
          <t>Clos et couvert</t>
        </is>
      </c>
      <c r="C15" s="6" t="inlineStr">
        <is>
          <t>03 Charpente - ossature</t>
        </is>
      </c>
      <c r="D15" s="6" t="inlineStr">
        <is>
          <t>Charpente industrielle (fermettes)</t>
        </is>
      </c>
      <c r="E15" s="6" t="inlineStr">
        <is>
          <t>CHARPENTES DE LA LOIRE</t>
        </is>
      </c>
      <c r="F15" s="8" t="n">
        <v>46136</v>
      </c>
      <c r="G15" s="25" t="n">
        <v>3</v>
      </c>
      <c r="H15" s="26">
        <f>IF(OR($D15="",$F15="",$G15=""),"",IF($G15=0,$F15,WORKDAY($F15-1,$G15,JoursNonTravailles)))</f>
        <v/>
      </c>
      <c r="I15" s="25" t="n">
        <v>10</v>
      </c>
      <c r="J15" s="8" t="n">
        <v>46142</v>
      </c>
      <c r="K15" s="8" t="n">
        <v>46147</v>
      </c>
      <c r="L15" s="27" t="n">
        <v>1</v>
      </c>
      <c r="M15" s="28">
        <f>IF(OR($D15="",$F15="",$G15=""),"",IF($G15=0,IF($Q$1&gt;=$F15,1,0),IF($Q$1&lt;$F15,0,IF($Q$1&gt;=$H15,1,NETWORKDAYS($F15,$Q$1,JoursNonTravailles)/$G15))))</f>
        <v/>
      </c>
      <c r="N15" s="29">
        <f>IF($D15="","",IF($L15&gt;=1,"Terminée",IF($F15="","À planifier",IF(AND($H15&lt;&gt;"",$Q$1&gt;$H15),"En retard",IF(AND($L15=0,$Q$1&gt;$F15),"Démarrage en retard",IF($L15&gt;0,"En cours","À venir"))))))</f>
        <v/>
      </c>
      <c r="O15" s="24">
        <f>IF(OR($D15="",$H15=""),"",IF($K15&lt;&gt;"",IF($K15&gt;=$H15,NETWORKDAYS($H15,$K15,JoursNonTravailles)-1,-(NETWORKDAYS($K15,$H15,JoursNonTravailles)-1)),IF(AND($Q$1&gt;$H15,$L15&lt;1),NETWORKDAYS($H15,$Q$1,JoursNonTravailles)-1,0)))</f>
        <v/>
      </c>
      <c r="P15" s="26">
        <f>IF($D15="","",IF($K15&lt;&gt;"",$K15,IF(OR($F15="",$G15=""),"",IF($J15&lt;&gt;"",IF($G15=0,MAX($J15,$Q$1),WORKDAY(MAX($J15,$Q$1)-1,MAX(1,ROUNDUP($G15*(1-$L15),0)),JoursNonTravailles)),IF($G15=0,MAX($F15,$Q$1,IF(AND(ISNUMBER($I15),$I15&gt;=1,$I15&lt;=34,$I15&lt;&gt;ROW()-4,ISNUMBER(OFFSET($P$4,$I15,0))),WORKDAY(OFFSET($P$4,$I15,0),1,JoursNonTravailles),0)),WORKDAY(MAX($F15,$Q$1,IF(AND(ISNUMBER($I15),$I15&gt;=1,$I15&lt;=34,$I15&lt;&gt;ROW()-4,ISNUMBER(OFFSET($P$4,$I15,0))),WORKDAY(OFFSET($P$4,$I15,0),1,JoursNonTravailles),0))-1,$G15,JoursNonTravailles))))))</f>
        <v/>
      </c>
      <c r="Q15" s="30">
        <f>IF($D15="","",IF(AND($F15&lt;&gt;"",$G15=""),"Durée manquante",IF(AND(ISNUMBER($I15),OR($I15&lt;1,$I15&gt;34,$I15=ROW()-4)),"Prédécesseur invalide",IF(AND(ISNUMBER($I15),$F15&lt;&gt;"",ISNUMBER(OFFSET($H$4,$I15,0)),$F15&lt;OFFSET($H$4,$I15,0)),"Démarre avant la fin de la tâche "&amp;$I15,IF(AND($J15&lt;&gt;"",$K15&lt;&gt;"",$K15&lt;$J15),"Fin réelle avant début réel",IF(AND($L15&gt;=1,$K15=""),"Terminée sans date de fin réelle",IF(AND($L15&gt;0,$L15&lt;1,$J15=""),"Avancement sans date de début réel","OK")))))))</f>
        <v/>
      </c>
      <c r="R15" s="6" t="n"/>
      <c r="S15" s="31" t="n"/>
      <c r="T15" s="31" t="n"/>
      <c r="U15" s="31" t="n"/>
      <c r="V15" s="31" t="n"/>
      <c r="W15" s="31" t="n"/>
      <c r="X15" s="31" t="n"/>
      <c r="Y15" s="31" t="n"/>
      <c r="Z15" s="31" t="n"/>
      <c r="AA15" s="31" t="n"/>
      <c r="AB15" s="31" t="n"/>
      <c r="AC15" s="31" t="n"/>
      <c r="AD15" s="31" t="n"/>
      <c r="AE15" s="31" t="n"/>
      <c r="AF15" s="31" t="n"/>
      <c r="AG15" s="31" t="n"/>
      <c r="AH15" s="31" t="n"/>
      <c r="AI15" s="31" t="n"/>
      <c r="AJ15" s="31" t="n"/>
      <c r="AK15" s="31" t="n"/>
      <c r="AL15" s="31" t="n"/>
      <c r="AM15" s="31" t="n"/>
      <c r="AN15" s="31" t="n"/>
      <c r="AO15" s="31" t="n"/>
      <c r="AP15" s="31" t="n"/>
      <c r="AQ15" s="31" t="n"/>
      <c r="AR15" s="31" t="n"/>
      <c r="AS15" s="31" t="n"/>
      <c r="AT15" s="31" t="n"/>
      <c r="AU15" s="31" t="n"/>
      <c r="AV15" s="31" t="n"/>
    </row>
    <row r="16" ht="15" customHeight="1">
      <c r="A16" s="24">
        <f>ROW()-4</f>
        <v/>
      </c>
      <c r="B16" s="6" t="inlineStr">
        <is>
          <t>Clos et couvert</t>
        </is>
      </c>
      <c r="C16" s="6" t="inlineStr">
        <is>
          <t>04 Couverture - zinguerie</t>
        </is>
      </c>
      <c r="D16" s="6" t="inlineStr">
        <is>
          <t>Couverture tuiles, zinguerie et gouttières</t>
        </is>
      </c>
      <c r="E16" s="6" t="inlineStr">
        <is>
          <t>TOITURES ATLANTIQUE</t>
        </is>
      </c>
      <c r="F16" s="8" t="n">
        <v>46141</v>
      </c>
      <c r="G16" s="25" t="n">
        <v>6</v>
      </c>
      <c r="H16" s="26">
        <f>IF(OR($D16="",$F16="",$G16=""),"",IF($G16=0,$F16,WORKDAY($F16-1,$G16,JoursNonTravailles)))</f>
        <v/>
      </c>
      <c r="I16" s="25" t="n">
        <v>11</v>
      </c>
      <c r="J16" s="8" t="n">
        <v>46148</v>
      </c>
      <c r="K16" s="8" t="n">
        <v>46160</v>
      </c>
      <c r="L16" s="27" t="n">
        <v>1</v>
      </c>
      <c r="M16" s="28">
        <f>IF(OR($D16="",$F16="",$G16=""),"",IF($G16=0,IF($Q$1&gt;=$F16,1,0),IF($Q$1&lt;$F16,0,IF($Q$1&gt;=$H16,1,NETWORKDAYS($F16,$Q$1,JoursNonTravailles)/$G16))))</f>
        <v/>
      </c>
      <c r="N16" s="29">
        <f>IF($D16="","",IF($L16&gt;=1,"Terminée",IF($F16="","À planifier",IF(AND($H16&lt;&gt;"",$Q$1&gt;$H16),"En retard",IF(AND($L16=0,$Q$1&gt;$F16),"Démarrage en retard",IF($L16&gt;0,"En cours","À venir"))))))</f>
        <v/>
      </c>
      <c r="O16" s="24">
        <f>IF(OR($D16="",$H16=""),"",IF($K16&lt;&gt;"",IF($K16&gt;=$H16,NETWORKDAYS($H16,$K16,JoursNonTravailles)-1,-(NETWORKDAYS($K16,$H16,JoursNonTravailles)-1)),IF(AND($Q$1&gt;$H16,$L16&lt;1),NETWORKDAYS($H16,$Q$1,JoursNonTravailles)-1,0)))</f>
        <v/>
      </c>
      <c r="P16" s="26">
        <f>IF($D16="","",IF($K16&lt;&gt;"",$K16,IF(OR($F16="",$G16=""),"",IF($J16&lt;&gt;"",IF($G16=0,MAX($J16,$Q$1),WORKDAY(MAX($J16,$Q$1)-1,MAX(1,ROUNDUP($G16*(1-$L16),0)),JoursNonTravailles)),IF($G16=0,MAX($F16,$Q$1,IF(AND(ISNUMBER($I16),$I16&gt;=1,$I16&lt;=34,$I16&lt;&gt;ROW()-4,ISNUMBER(OFFSET($P$4,$I16,0))),WORKDAY(OFFSET($P$4,$I16,0),1,JoursNonTravailles),0)),WORKDAY(MAX($F16,$Q$1,IF(AND(ISNUMBER($I16),$I16&gt;=1,$I16&lt;=34,$I16&lt;&gt;ROW()-4,ISNUMBER(OFFSET($P$4,$I16,0))),WORKDAY(OFFSET($P$4,$I16,0),1,JoursNonTravailles),0))-1,$G16,JoursNonTravailles))))))</f>
        <v/>
      </c>
      <c r="Q16" s="30">
        <f>IF($D16="","",IF(AND($F16&lt;&gt;"",$G16=""),"Durée manquante",IF(AND(ISNUMBER($I16),OR($I16&lt;1,$I16&gt;34,$I16=ROW()-4)),"Prédécesseur invalide",IF(AND(ISNUMBER($I16),$F16&lt;&gt;"",ISNUMBER(OFFSET($H$4,$I16,0)),$F16&lt;OFFSET($H$4,$I16,0)),"Démarre avant la fin de la tâche "&amp;$I16,IF(AND($J16&lt;&gt;"",$K16&lt;&gt;"",$K16&lt;$J16),"Fin réelle avant début réel",IF(AND($L16&gt;=1,$K16=""),"Terminée sans date de fin réelle",IF(AND($L16&gt;0,$L16&lt;1,$J16=""),"Avancement sans date de début réel","OK")))))))</f>
        <v/>
      </c>
      <c r="R16" s="6" t="inlineStr">
        <is>
          <t>Livraison des tuiles décalée de 4 jours ouvrés</t>
        </is>
      </c>
      <c r="S16" s="31" t="n"/>
      <c r="T16" s="31" t="n"/>
      <c r="U16" s="31" t="n"/>
      <c r="V16" s="31" t="n"/>
      <c r="W16" s="31" t="n"/>
      <c r="X16" s="31" t="n"/>
      <c r="Y16" s="31" t="n"/>
      <c r="Z16" s="31" t="n"/>
      <c r="AA16" s="31" t="n"/>
      <c r="AB16" s="31" t="n"/>
      <c r="AC16" s="31" t="n"/>
      <c r="AD16" s="31" t="n"/>
      <c r="AE16" s="31" t="n"/>
      <c r="AF16" s="31" t="n"/>
      <c r="AG16" s="31" t="n"/>
      <c r="AH16" s="31" t="n"/>
      <c r="AI16" s="31" t="n"/>
      <c r="AJ16" s="31" t="n"/>
      <c r="AK16" s="31" t="n"/>
      <c r="AL16" s="31" t="n"/>
      <c r="AM16" s="31" t="n"/>
      <c r="AN16" s="31" t="n"/>
      <c r="AO16" s="31" t="n"/>
      <c r="AP16" s="31" t="n"/>
      <c r="AQ16" s="31" t="n"/>
      <c r="AR16" s="31" t="n"/>
      <c r="AS16" s="31" t="n"/>
      <c r="AT16" s="31" t="n"/>
      <c r="AU16" s="31" t="n"/>
      <c r="AV16" s="31" t="n"/>
    </row>
    <row r="17" ht="15" customHeight="1">
      <c r="A17" s="24">
        <f>ROW()-4</f>
        <v/>
      </c>
      <c r="B17" s="6" t="inlineStr">
        <is>
          <t>Jalon</t>
        </is>
      </c>
      <c r="C17" s="6" t="inlineStr">
        <is>
          <t>00 Général / installation</t>
        </is>
      </c>
      <c r="D17" s="6" t="inlineStr">
        <is>
          <t>JALON - Mise hors d'eau</t>
        </is>
      </c>
      <c r="E17" s="6" t="inlineStr">
        <is>
          <t>Maître d'œuvre</t>
        </is>
      </c>
      <c r="F17" s="8" t="n">
        <v>46149</v>
      </c>
      <c r="G17" s="25" t="n">
        <v>0</v>
      </c>
      <c r="H17" s="26">
        <f>IF(OR($D17="",$F17="",$G17=""),"",IF($G17=0,$F17,WORKDAY($F17-1,$G17,JoursNonTravailles)))</f>
        <v/>
      </c>
      <c r="I17" s="25" t="n">
        <v>12</v>
      </c>
      <c r="J17" s="8" t="n">
        <v>46160</v>
      </c>
      <c r="K17" s="8" t="n">
        <v>46160</v>
      </c>
      <c r="L17" s="27" t="n">
        <v>1</v>
      </c>
      <c r="M17" s="28">
        <f>IF(OR($D17="",$F17="",$G17=""),"",IF($G17=0,IF($Q$1&gt;=$F17,1,0),IF($Q$1&lt;$F17,0,IF($Q$1&gt;=$H17,1,NETWORKDAYS($F17,$Q$1,JoursNonTravailles)/$G17))))</f>
        <v/>
      </c>
      <c r="N17" s="29">
        <f>IF($D17="","",IF($L17&gt;=1,"Terminée",IF($F17="","À planifier",IF(AND($H17&lt;&gt;"",$Q$1&gt;$H17),"En retard",IF(AND($L17=0,$Q$1&gt;$F17),"Démarrage en retard",IF($L17&gt;0,"En cours","À venir"))))))</f>
        <v/>
      </c>
      <c r="O17" s="24">
        <f>IF(OR($D17="",$H17=""),"",IF($K17&lt;&gt;"",IF($K17&gt;=$H17,NETWORKDAYS($H17,$K17,JoursNonTravailles)-1,-(NETWORKDAYS($K17,$H17,JoursNonTravailles)-1)),IF(AND($Q$1&gt;$H17,$L17&lt;1),NETWORKDAYS($H17,$Q$1,JoursNonTravailles)-1,0)))</f>
        <v/>
      </c>
      <c r="P17" s="26">
        <f>IF($D17="","",IF($K17&lt;&gt;"",$K17,IF(OR($F17="",$G17=""),"",IF($J17&lt;&gt;"",IF($G17=0,MAX($J17,$Q$1),WORKDAY(MAX($J17,$Q$1)-1,MAX(1,ROUNDUP($G17*(1-$L17),0)),JoursNonTravailles)),IF($G17=0,MAX($F17,$Q$1,IF(AND(ISNUMBER($I17),$I17&gt;=1,$I17&lt;=34,$I17&lt;&gt;ROW()-4,ISNUMBER(OFFSET($P$4,$I17,0))),WORKDAY(OFFSET($P$4,$I17,0),1,JoursNonTravailles),0)),WORKDAY(MAX($F17,$Q$1,IF(AND(ISNUMBER($I17),$I17&gt;=1,$I17&lt;=34,$I17&lt;&gt;ROW()-4,ISNUMBER(OFFSET($P$4,$I17,0))),WORKDAY(OFFSET($P$4,$I17,0),1,JoursNonTravailles),0))-1,$G17,JoursNonTravailles))))))</f>
        <v/>
      </c>
      <c r="Q17" s="30">
        <f>IF($D17="","",IF(AND($F17&lt;&gt;"",$G17=""),"Durée manquante",IF(AND(ISNUMBER($I17),OR($I17&lt;1,$I17&gt;34,$I17=ROW()-4)),"Prédécesseur invalide",IF(AND(ISNUMBER($I17),$F17&lt;&gt;"",ISNUMBER(OFFSET($H$4,$I17,0)),$F17&lt;OFFSET($H$4,$I17,0)),"Démarre avant la fin de la tâche "&amp;$I17,IF(AND($J17&lt;&gt;"",$K17&lt;&gt;"",$K17&lt;$J17),"Fin réelle avant début réel",IF(AND($L17&gt;=1,$K17=""),"Terminée sans date de fin réelle",IF(AND($L17&gt;0,$L17&lt;1,$J17=""),"Avancement sans date de début réel","OK")))))))</f>
        <v/>
      </c>
      <c r="R17" s="6" t="inlineStr">
        <is>
          <t>11 jours calendaires de retard sur le jalon</t>
        </is>
      </c>
      <c r="S17" s="31" t="n"/>
      <c r="T17" s="31" t="n"/>
      <c r="U17" s="31" t="n"/>
      <c r="V17" s="31" t="n"/>
      <c r="W17" s="31" t="n"/>
      <c r="X17" s="31" t="n"/>
      <c r="Y17" s="31" t="n"/>
      <c r="Z17" s="31" t="n"/>
      <c r="AA17" s="31" t="n"/>
      <c r="AB17" s="31" t="n"/>
      <c r="AC17" s="31" t="n"/>
      <c r="AD17" s="31" t="n"/>
      <c r="AE17" s="31" t="n"/>
      <c r="AF17" s="31" t="n"/>
      <c r="AG17" s="31" t="n"/>
      <c r="AH17" s="31" t="n"/>
      <c r="AI17" s="31" t="n"/>
      <c r="AJ17" s="31" t="n"/>
      <c r="AK17" s="31" t="n"/>
      <c r="AL17" s="31" t="n"/>
      <c r="AM17" s="31" t="n"/>
      <c r="AN17" s="31" t="n"/>
      <c r="AO17" s="31" t="n"/>
      <c r="AP17" s="31" t="n"/>
      <c r="AQ17" s="31" t="n"/>
      <c r="AR17" s="31" t="n"/>
      <c r="AS17" s="31" t="n"/>
      <c r="AT17" s="31" t="n"/>
      <c r="AU17" s="31" t="n"/>
      <c r="AV17" s="31" t="n"/>
    </row>
    <row r="18" ht="15" customHeight="1">
      <c r="A18" s="24">
        <f>ROW()-4</f>
        <v/>
      </c>
      <c r="B18" s="6" t="inlineStr">
        <is>
          <t>Clos et couvert</t>
        </is>
      </c>
      <c r="C18" s="6" t="inlineStr">
        <is>
          <t>05 Menuiseries extérieures</t>
        </is>
      </c>
      <c r="D18" s="6" t="inlineStr">
        <is>
          <t>Pose des menuiseries extérieures et des volets roulants</t>
        </is>
      </c>
      <c r="E18" s="6" t="inlineStr">
        <is>
          <t>MENUISERIES DU LAC</t>
        </is>
      </c>
      <c r="F18" s="8" t="n">
        <v>46153</v>
      </c>
      <c r="G18" s="25" t="n">
        <v>4</v>
      </c>
      <c r="H18" s="26">
        <f>IF(OR($D18="",$F18="",$G18=""),"",IF($G18=0,$F18,WORKDAY($F18-1,$G18,JoursNonTravailles)))</f>
        <v/>
      </c>
      <c r="I18" s="25" t="n">
        <v>13</v>
      </c>
      <c r="J18" s="8" t="n">
        <v>46161</v>
      </c>
      <c r="K18" s="8" t="n">
        <v>46164</v>
      </c>
      <c r="L18" s="27" t="n">
        <v>1</v>
      </c>
      <c r="M18" s="28">
        <f>IF(OR($D18="",$F18="",$G18=""),"",IF($G18=0,IF($Q$1&gt;=$F18,1,0),IF($Q$1&lt;$F18,0,IF($Q$1&gt;=$H18,1,NETWORKDAYS($F18,$Q$1,JoursNonTravailles)/$G18))))</f>
        <v/>
      </c>
      <c r="N18" s="29">
        <f>IF($D18="","",IF($L18&gt;=1,"Terminée",IF($F18="","À planifier",IF(AND($H18&lt;&gt;"",$Q$1&gt;$H18),"En retard",IF(AND($L18=0,$Q$1&gt;$F18),"Démarrage en retard",IF($L18&gt;0,"En cours","À venir"))))))</f>
        <v/>
      </c>
      <c r="O18" s="24">
        <f>IF(OR($D18="",$H18=""),"",IF($K18&lt;&gt;"",IF($K18&gt;=$H18,NETWORKDAYS($H18,$K18,JoursNonTravailles)-1,-(NETWORKDAYS($K18,$H18,JoursNonTravailles)-1)),IF(AND($Q$1&gt;$H18,$L18&lt;1),NETWORKDAYS($H18,$Q$1,JoursNonTravailles)-1,0)))</f>
        <v/>
      </c>
      <c r="P18" s="26">
        <f>IF($D18="","",IF($K18&lt;&gt;"",$K18,IF(OR($F18="",$G18=""),"",IF($J18&lt;&gt;"",IF($G18=0,MAX($J18,$Q$1),WORKDAY(MAX($J18,$Q$1)-1,MAX(1,ROUNDUP($G18*(1-$L18),0)),JoursNonTravailles)),IF($G18=0,MAX($F18,$Q$1,IF(AND(ISNUMBER($I18),$I18&gt;=1,$I18&lt;=34,$I18&lt;&gt;ROW()-4,ISNUMBER(OFFSET($P$4,$I18,0))),WORKDAY(OFFSET($P$4,$I18,0),1,JoursNonTravailles),0)),WORKDAY(MAX($F18,$Q$1,IF(AND(ISNUMBER($I18),$I18&gt;=1,$I18&lt;=34,$I18&lt;&gt;ROW()-4,ISNUMBER(OFFSET($P$4,$I18,0))),WORKDAY(OFFSET($P$4,$I18,0),1,JoursNonTravailles),0))-1,$G18,JoursNonTravailles))))))</f>
        <v/>
      </c>
      <c r="Q18" s="30">
        <f>IF($D18="","",IF(AND($F18&lt;&gt;"",$G18=""),"Durée manquante",IF(AND(ISNUMBER($I18),OR($I18&lt;1,$I18&gt;34,$I18=ROW()-4)),"Prédécesseur invalide",IF(AND(ISNUMBER($I18),$F18&lt;&gt;"",ISNUMBER(OFFSET($H$4,$I18,0)),$F18&lt;OFFSET($H$4,$I18,0)),"Démarre avant la fin de la tâche "&amp;$I18,IF(AND($J18&lt;&gt;"",$K18&lt;&gt;"",$K18&lt;$J18),"Fin réelle avant début réel",IF(AND($L18&gt;=1,$K18=""),"Terminée sans date de fin réelle",IF(AND($L18&gt;0,$L18&lt;1,$J18=""),"Avancement sans date de début réel","OK")))))))</f>
        <v/>
      </c>
      <c r="R18" s="6" t="n"/>
      <c r="S18" s="31" t="n"/>
      <c r="T18" s="31" t="n"/>
      <c r="U18" s="31" t="n"/>
      <c r="V18" s="31" t="n"/>
      <c r="W18" s="31" t="n"/>
      <c r="X18" s="31" t="n"/>
      <c r="Y18" s="31" t="n"/>
      <c r="Z18" s="31" t="n"/>
      <c r="AA18" s="31" t="n"/>
      <c r="AB18" s="31" t="n"/>
      <c r="AC18" s="31" t="n"/>
      <c r="AD18" s="31" t="n"/>
      <c r="AE18" s="31" t="n"/>
      <c r="AF18" s="31" t="n"/>
      <c r="AG18" s="31" t="n"/>
      <c r="AH18" s="31" t="n"/>
      <c r="AI18" s="31" t="n"/>
      <c r="AJ18" s="31" t="n"/>
      <c r="AK18" s="31" t="n"/>
      <c r="AL18" s="31" t="n"/>
      <c r="AM18" s="31" t="n"/>
      <c r="AN18" s="31" t="n"/>
      <c r="AO18" s="31" t="n"/>
      <c r="AP18" s="31" t="n"/>
      <c r="AQ18" s="31" t="n"/>
      <c r="AR18" s="31" t="n"/>
      <c r="AS18" s="31" t="n"/>
      <c r="AT18" s="31" t="n"/>
      <c r="AU18" s="31" t="n"/>
      <c r="AV18" s="31" t="n"/>
    </row>
    <row r="19" ht="15" customHeight="1">
      <c r="A19" s="24">
        <f>ROW()-4</f>
        <v/>
      </c>
      <c r="B19" s="6" t="inlineStr">
        <is>
          <t>Jalon</t>
        </is>
      </c>
      <c r="C19" s="6" t="inlineStr">
        <is>
          <t>00 Général / installation</t>
        </is>
      </c>
      <c r="D19" s="6" t="inlineStr">
        <is>
          <t>JALON - Mise hors d'air</t>
        </is>
      </c>
      <c r="E19" s="6" t="inlineStr">
        <is>
          <t>Maître d'œuvre</t>
        </is>
      </c>
      <c r="F19" s="8" t="n">
        <v>46157</v>
      </c>
      <c r="G19" s="25" t="n">
        <v>0</v>
      </c>
      <c r="H19" s="26">
        <f>IF(OR($D19="",$F19="",$G19=""),"",IF($G19=0,$F19,WORKDAY($F19-1,$G19,JoursNonTravailles)))</f>
        <v/>
      </c>
      <c r="I19" s="25" t="n">
        <v>14</v>
      </c>
      <c r="J19" s="8" t="n">
        <v>46164</v>
      </c>
      <c r="K19" s="8" t="n">
        <v>46164</v>
      </c>
      <c r="L19" s="27" t="n">
        <v>1</v>
      </c>
      <c r="M19" s="28">
        <f>IF(OR($D19="",$F19="",$G19=""),"",IF($G19=0,IF($Q$1&gt;=$F19,1,0),IF($Q$1&lt;$F19,0,IF($Q$1&gt;=$H19,1,NETWORKDAYS($F19,$Q$1,JoursNonTravailles)/$G19))))</f>
        <v/>
      </c>
      <c r="N19" s="29">
        <f>IF($D19="","",IF($L19&gt;=1,"Terminée",IF($F19="","À planifier",IF(AND($H19&lt;&gt;"",$Q$1&gt;$H19),"En retard",IF(AND($L19=0,$Q$1&gt;$F19),"Démarrage en retard",IF($L19&gt;0,"En cours","À venir"))))))</f>
        <v/>
      </c>
      <c r="O19" s="24">
        <f>IF(OR($D19="",$H19=""),"",IF($K19&lt;&gt;"",IF($K19&gt;=$H19,NETWORKDAYS($H19,$K19,JoursNonTravailles)-1,-(NETWORKDAYS($K19,$H19,JoursNonTravailles)-1)),IF(AND($Q$1&gt;$H19,$L19&lt;1),NETWORKDAYS($H19,$Q$1,JoursNonTravailles)-1,0)))</f>
        <v/>
      </c>
      <c r="P19" s="26">
        <f>IF($D19="","",IF($K19&lt;&gt;"",$K19,IF(OR($F19="",$G19=""),"",IF($J19&lt;&gt;"",IF($G19=0,MAX($J19,$Q$1),WORKDAY(MAX($J19,$Q$1)-1,MAX(1,ROUNDUP($G19*(1-$L19),0)),JoursNonTravailles)),IF($G19=0,MAX($F19,$Q$1,IF(AND(ISNUMBER($I19),$I19&gt;=1,$I19&lt;=34,$I19&lt;&gt;ROW()-4,ISNUMBER(OFFSET($P$4,$I19,0))),WORKDAY(OFFSET($P$4,$I19,0),1,JoursNonTravailles),0)),WORKDAY(MAX($F19,$Q$1,IF(AND(ISNUMBER($I19),$I19&gt;=1,$I19&lt;=34,$I19&lt;&gt;ROW()-4,ISNUMBER(OFFSET($P$4,$I19,0))),WORKDAY(OFFSET($P$4,$I19,0),1,JoursNonTravailles),0))-1,$G19,JoursNonTravailles))))))</f>
        <v/>
      </c>
      <c r="Q19" s="30">
        <f>IF($D19="","",IF(AND($F19&lt;&gt;"",$G19=""),"Durée manquante",IF(AND(ISNUMBER($I19),OR($I19&lt;1,$I19&gt;34,$I19=ROW()-4)),"Prédécesseur invalide",IF(AND(ISNUMBER($I19),$F19&lt;&gt;"",ISNUMBER(OFFSET($H$4,$I19,0)),$F19&lt;OFFSET($H$4,$I19,0)),"Démarre avant la fin de la tâche "&amp;$I19,IF(AND($J19&lt;&gt;"",$K19&lt;&gt;"",$K19&lt;$J19),"Fin réelle avant début réel",IF(AND($L19&gt;=1,$K19=""),"Terminée sans date de fin réelle",IF(AND($L19&gt;0,$L19&lt;1,$J19=""),"Avancement sans date de début réel","OK")))))))</f>
        <v/>
      </c>
      <c r="R19" s="6" t="n"/>
      <c r="S19" s="31" t="n"/>
      <c r="T19" s="31" t="n"/>
      <c r="U19" s="31" t="n"/>
      <c r="V19" s="31" t="n"/>
      <c r="W19" s="31" t="n"/>
      <c r="X19" s="31" t="n"/>
      <c r="Y19" s="31" t="n"/>
      <c r="Z19" s="31" t="n"/>
      <c r="AA19" s="31" t="n"/>
      <c r="AB19" s="31" t="n"/>
      <c r="AC19" s="31" t="n"/>
      <c r="AD19" s="31" t="n"/>
      <c r="AE19" s="31" t="n"/>
      <c r="AF19" s="31" t="n"/>
      <c r="AG19" s="31" t="n"/>
      <c r="AH19" s="31" t="n"/>
      <c r="AI19" s="31" t="n"/>
      <c r="AJ19" s="31" t="n"/>
      <c r="AK19" s="31" t="n"/>
      <c r="AL19" s="31" t="n"/>
      <c r="AM19" s="31" t="n"/>
      <c r="AN19" s="31" t="n"/>
      <c r="AO19" s="31" t="n"/>
      <c r="AP19" s="31" t="n"/>
      <c r="AQ19" s="31" t="n"/>
      <c r="AR19" s="31" t="n"/>
      <c r="AS19" s="31" t="n"/>
      <c r="AT19" s="31" t="n"/>
      <c r="AU19" s="31" t="n"/>
      <c r="AV19" s="31" t="n"/>
    </row>
    <row r="20" ht="15" customHeight="1">
      <c r="A20" s="24">
        <f>ROW()-4</f>
        <v/>
      </c>
      <c r="B20" s="6" t="inlineStr">
        <is>
          <t>Second œuvre</t>
        </is>
      </c>
      <c r="C20" s="6" t="inlineStr">
        <is>
          <t>08 Électricité - courants faibles</t>
        </is>
      </c>
      <c r="D20" s="6" t="inlineStr">
        <is>
          <t>Passage des gaines et pose des boîtiers</t>
        </is>
      </c>
      <c r="E20" s="6" t="inlineStr">
        <is>
          <t>ELEC SERVICES 44</t>
        </is>
      </c>
      <c r="F20" s="8" t="n">
        <v>46160</v>
      </c>
      <c r="G20" s="25" t="n">
        <v>5</v>
      </c>
      <c r="H20" s="26">
        <f>IF(OR($D20="",$F20="",$G20=""),"",IF($G20=0,$F20,WORKDAY($F20-1,$G20,JoursNonTravailles)))</f>
        <v/>
      </c>
      <c r="I20" s="25" t="n">
        <v>15</v>
      </c>
      <c r="J20" s="8" t="n">
        <v>46168</v>
      </c>
      <c r="K20" s="8" t="n">
        <v>46174</v>
      </c>
      <c r="L20" s="27" t="n">
        <v>1</v>
      </c>
      <c r="M20" s="28">
        <f>IF(OR($D20="",$F20="",$G20=""),"",IF($G20=0,IF($Q$1&gt;=$F20,1,0),IF($Q$1&lt;$F20,0,IF($Q$1&gt;=$H20,1,NETWORKDAYS($F20,$Q$1,JoursNonTravailles)/$G20))))</f>
        <v/>
      </c>
      <c r="N20" s="29">
        <f>IF($D20="","",IF($L20&gt;=1,"Terminée",IF($F20="","À planifier",IF(AND($H20&lt;&gt;"",$Q$1&gt;$H20),"En retard",IF(AND($L20=0,$Q$1&gt;$F20),"Démarrage en retard",IF($L20&gt;0,"En cours","À venir"))))))</f>
        <v/>
      </c>
      <c r="O20" s="24">
        <f>IF(OR($D20="",$H20=""),"",IF($K20&lt;&gt;"",IF($K20&gt;=$H20,NETWORKDAYS($H20,$K20,JoursNonTravailles)-1,-(NETWORKDAYS($K20,$H20,JoursNonTravailles)-1)),IF(AND($Q$1&gt;$H20,$L20&lt;1),NETWORKDAYS($H20,$Q$1,JoursNonTravailles)-1,0)))</f>
        <v/>
      </c>
      <c r="P20" s="26">
        <f>IF($D20="","",IF($K20&lt;&gt;"",$K20,IF(OR($F20="",$G20=""),"",IF($J20&lt;&gt;"",IF($G20=0,MAX($J20,$Q$1),WORKDAY(MAX($J20,$Q$1)-1,MAX(1,ROUNDUP($G20*(1-$L20),0)),JoursNonTravailles)),IF($G20=0,MAX($F20,$Q$1,IF(AND(ISNUMBER($I20),$I20&gt;=1,$I20&lt;=34,$I20&lt;&gt;ROW()-4,ISNUMBER(OFFSET($P$4,$I20,0))),WORKDAY(OFFSET($P$4,$I20,0),1,JoursNonTravailles),0)),WORKDAY(MAX($F20,$Q$1,IF(AND(ISNUMBER($I20),$I20&gt;=1,$I20&lt;=34,$I20&lt;&gt;ROW()-4,ISNUMBER(OFFSET($P$4,$I20,0))),WORKDAY(OFFSET($P$4,$I20,0),1,JoursNonTravailles),0))-1,$G20,JoursNonTravailles))))))</f>
        <v/>
      </c>
      <c r="Q20" s="30">
        <f>IF($D20="","",IF(AND($F20&lt;&gt;"",$G20=""),"Durée manquante",IF(AND(ISNUMBER($I20),OR($I20&lt;1,$I20&gt;34,$I20=ROW()-4)),"Prédécesseur invalide",IF(AND(ISNUMBER($I20),$F20&lt;&gt;"",ISNUMBER(OFFSET($H$4,$I20,0)),$F20&lt;OFFSET($H$4,$I20,0)),"Démarre avant la fin de la tâche "&amp;$I20,IF(AND($J20&lt;&gt;"",$K20&lt;&gt;"",$K20&lt;$J20),"Fin réelle avant début réel",IF(AND($L20&gt;=1,$K20=""),"Terminée sans date de fin réelle",IF(AND($L20&gt;0,$L20&lt;1,$J20=""),"Avancement sans date de début réel","OK")))))))</f>
        <v/>
      </c>
      <c r="R20" s="6" t="n"/>
      <c r="S20" s="31" t="n"/>
      <c r="T20" s="31" t="n"/>
      <c r="U20" s="31" t="n"/>
      <c r="V20" s="31" t="n"/>
      <c r="W20" s="31" t="n"/>
      <c r="X20" s="31" t="n"/>
      <c r="Y20" s="31" t="n"/>
      <c r="Z20" s="31" t="n"/>
      <c r="AA20" s="31" t="n"/>
      <c r="AB20" s="31" t="n"/>
      <c r="AC20" s="31" t="n"/>
      <c r="AD20" s="31" t="n"/>
      <c r="AE20" s="31" t="n"/>
      <c r="AF20" s="31" t="n"/>
      <c r="AG20" s="31" t="n"/>
      <c r="AH20" s="31" t="n"/>
      <c r="AI20" s="31" t="n"/>
      <c r="AJ20" s="31" t="n"/>
      <c r="AK20" s="31" t="n"/>
      <c r="AL20" s="31" t="n"/>
      <c r="AM20" s="31" t="n"/>
      <c r="AN20" s="31" t="n"/>
      <c r="AO20" s="31" t="n"/>
      <c r="AP20" s="31" t="n"/>
      <c r="AQ20" s="31" t="n"/>
      <c r="AR20" s="31" t="n"/>
      <c r="AS20" s="31" t="n"/>
      <c r="AT20" s="31" t="n"/>
      <c r="AU20" s="31" t="n"/>
      <c r="AV20" s="31" t="n"/>
    </row>
    <row r="21" ht="15" customHeight="1">
      <c r="A21" s="24">
        <f>ROW()-4</f>
        <v/>
      </c>
      <c r="B21" s="6" t="inlineStr">
        <is>
          <t>Second œuvre</t>
        </is>
      </c>
      <c r="C21" s="6" t="inlineStr">
        <is>
          <t>09 Plomberie - chauffage - VMC</t>
        </is>
      </c>
      <c r="D21" s="6" t="inlineStr">
        <is>
          <t>Réseaux plomberie, VMC et attentes pompe à chaleur</t>
        </is>
      </c>
      <c r="E21" s="6" t="inlineStr">
        <is>
          <t>THERMIC OUEST</t>
        </is>
      </c>
      <c r="F21" s="8" t="n">
        <v>46160</v>
      </c>
      <c r="G21" s="25" t="n">
        <v>6</v>
      </c>
      <c r="H21" s="26">
        <f>IF(OR($D21="",$F21="",$G21=""),"",IF($G21=0,$F21,WORKDAY($F21-1,$G21,JoursNonTravailles)))</f>
        <v/>
      </c>
      <c r="I21" s="25" t="n">
        <v>15</v>
      </c>
      <c r="J21" s="8" t="n">
        <v>46168</v>
      </c>
      <c r="K21" s="8" t="n">
        <v>46176</v>
      </c>
      <c r="L21" s="27" t="n">
        <v>1</v>
      </c>
      <c r="M21" s="28">
        <f>IF(OR($D21="",$F21="",$G21=""),"",IF($G21=0,IF($Q$1&gt;=$F21,1,0),IF($Q$1&lt;$F21,0,IF($Q$1&gt;=$H21,1,NETWORKDAYS($F21,$Q$1,JoursNonTravailles)/$G21))))</f>
        <v/>
      </c>
      <c r="N21" s="29">
        <f>IF($D21="","",IF($L21&gt;=1,"Terminée",IF($F21="","À planifier",IF(AND($H21&lt;&gt;"",$Q$1&gt;$H21),"En retard",IF(AND($L21=0,$Q$1&gt;$F21),"Démarrage en retard",IF($L21&gt;0,"En cours","À venir"))))))</f>
        <v/>
      </c>
      <c r="O21" s="24">
        <f>IF(OR($D21="",$H21=""),"",IF($K21&lt;&gt;"",IF($K21&gt;=$H21,NETWORKDAYS($H21,$K21,JoursNonTravailles)-1,-(NETWORKDAYS($K21,$H21,JoursNonTravailles)-1)),IF(AND($Q$1&gt;$H21,$L21&lt;1),NETWORKDAYS($H21,$Q$1,JoursNonTravailles)-1,0)))</f>
        <v/>
      </c>
      <c r="P21" s="26">
        <f>IF($D21="","",IF($K21&lt;&gt;"",$K21,IF(OR($F21="",$G21=""),"",IF($J21&lt;&gt;"",IF($G21=0,MAX($J21,$Q$1),WORKDAY(MAX($J21,$Q$1)-1,MAX(1,ROUNDUP($G21*(1-$L21),0)),JoursNonTravailles)),IF($G21=0,MAX($F21,$Q$1,IF(AND(ISNUMBER($I21),$I21&gt;=1,$I21&lt;=34,$I21&lt;&gt;ROW()-4,ISNUMBER(OFFSET($P$4,$I21,0))),WORKDAY(OFFSET($P$4,$I21,0),1,JoursNonTravailles),0)),WORKDAY(MAX($F21,$Q$1,IF(AND(ISNUMBER($I21),$I21&gt;=1,$I21&lt;=34,$I21&lt;&gt;ROW()-4,ISNUMBER(OFFSET($P$4,$I21,0))),WORKDAY(OFFSET($P$4,$I21,0),1,JoursNonTravailles),0))-1,$G21,JoursNonTravailles))))))</f>
        <v/>
      </c>
      <c r="Q21" s="30">
        <f>IF($D21="","",IF(AND($F21&lt;&gt;"",$G21=""),"Durée manquante",IF(AND(ISNUMBER($I21),OR($I21&lt;1,$I21&gt;34,$I21=ROW()-4)),"Prédécesseur invalide",IF(AND(ISNUMBER($I21),$F21&lt;&gt;"",ISNUMBER(OFFSET($H$4,$I21,0)),$F21&lt;OFFSET($H$4,$I21,0)),"Démarre avant la fin de la tâche "&amp;$I21,IF(AND($J21&lt;&gt;"",$K21&lt;&gt;"",$K21&lt;$J21),"Fin réelle avant début réel",IF(AND($L21&gt;=1,$K21=""),"Terminée sans date de fin réelle",IF(AND($L21&gt;0,$L21&lt;1,$J21=""),"Avancement sans date de début réel","OK")))))))</f>
        <v/>
      </c>
      <c r="R21" s="6" t="n"/>
      <c r="S21" s="31" t="n"/>
      <c r="T21" s="31" t="n"/>
      <c r="U21" s="31" t="n"/>
      <c r="V21" s="31" t="n"/>
      <c r="W21" s="31" t="n"/>
      <c r="X21" s="31" t="n"/>
      <c r="Y21" s="31" t="n"/>
      <c r="Z21" s="31" t="n"/>
      <c r="AA21" s="31" t="n"/>
      <c r="AB21" s="31" t="n"/>
      <c r="AC21" s="31" t="n"/>
      <c r="AD21" s="31" t="n"/>
      <c r="AE21" s="31" t="n"/>
      <c r="AF21" s="31" t="n"/>
      <c r="AG21" s="31" t="n"/>
      <c r="AH21" s="31" t="n"/>
      <c r="AI21" s="31" t="n"/>
      <c r="AJ21" s="31" t="n"/>
      <c r="AK21" s="31" t="n"/>
      <c r="AL21" s="31" t="n"/>
      <c r="AM21" s="31" t="n"/>
      <c r="AN21" s="31" t="n"/>
      <c r="AO21" s="31" t="n"/>
      <c r="AP21" s="31" t="n"/>
      <c r="AQ21" s="31" t="n"/>
      <c r="AR21" s="31" t="n"/>
      <c r="AS21" s="31" t="n"/>
      <c r="AT21" s="31" t="n"/>
      <c r="AU21" s="31" t="n"/>
      <c r="AV21" s="31" t="n"/>
    </row>
    <row r="22" ht="15" customHeight="1">
      <c r="A22" s="24">
        <f>ROW()-4</f>
        <v/>
      </c>
      <c r="B22" s="6" t="inlineStr">
        <is>
          <t>Second œuvre</t>
        </is>
      </c>
      <c r="C22" s="6" t="inlineStr">
        <is>
          <t>07 Plâtrerie - isolation</t>
        </is>
      </c>
      <c r="D22" s="6" t="inlineStr">
        <is>
          <t>Isolation des combles, doublages et cloisons</t>
        </is>
      </c>
      <c r="E22" s="6" t="inlineStr">
        <is>
          <t>PLACO CONCEPT</t>
        </is>
      </c>
      <c r="F22" s="8" t="n">
        <v>46169</v>
      </c>
      <c r="G22" s="25" t="n">
        <v>10</v>
      </c>
      <c r="H22" s="26">
        <f>IF(OR($D22="",$F22="",$G22=""),"",IF($G22=0,$F22,WORKDAY($F22-1,$G22,JoursNonTravailles)))</f>
        <v/>
      </c>
      <c r="I22" s="25" t="n">
        <v>17</v>
      </c>
      <c r="J22" s="8" t="n">
        <v>46177</v>
      </c>
      <c r="K22" s="8" t="n"/>
      <c r="L22" s="27" t="n">
        <v>0.7</v>
      </c>
      <c r="M22" s="28">
        <f>IF(OR($D22="",$F22="",$G22=""),"",IF($G22=0,IF($Q$1&gt;=$F22,1,0),IF($Q$1&lt;$F22,0,IF($Q$1&gt;=$H22,1,NETWORKDAYS($F22,$Q$1,JoursNonTravailles)/$G22))))</f>
        <v/>
      </c>
      <c r="N22" s="29">
        <f>IF($D22="","",IF($L22&gt;=1,"Terminée",IF($F22="","À planifier",IF(AND($H22&lt;&gt;"",$Q$1&gt;$H22),"En retard",IF(AND($L22=0,$Q$1&gt;$F22),"Démarrage en retard",IF($L22&gt;0,"En cours","À venir"))))))</f>
        <v/>
      </c>
      <c r="O22" s="24">
        <f>IF(OR($D22="",$H22=""),"",IF($K22&lt;&gt;"",IF($K22&gt;=$H22,NETWORKDAYS($H22,$K22,JoursNonTravailles)-1,-(NETWORKDAYS($K22,$H22,JoursNonTravailles)-1)),IF(AND($Q$1&gt;$H22,$L22&lt;1),NETWORKDAYS($H22,$Q$1,JoursNonTravailles)-1,0)))</f>
        <v/>
      </c>
      <c r="P22" s="26">
        <f>IF($D22="","",IF($K22&lt;&gt;"",$K22,IF(OR($F22="",$G22=""),"",IF($J22&lt;&gt;"",IF($G22=0,MAX($J22,$Q$1),WORKDAY(MAX($J22,$Q$1)-1,MAX(1,ROUNDUP($G22*(1-$L22),0)),JoursNonTravailles)),IF($G22=0,MAX($F22,$Q$1,IF(AND(ISNUMBER($I22),$I22&gt;=1,$I22&lt;=34,$I22&lt;&gt;ROW()-4,ISNUMBER(OFFSET($P$4,$I22,0))),WORKDAY(OFFSET($P$4,$I22,0),1,JoursNonTravailles),0)),WORKDAY(MAX($F22,$Q$1,IF(AND(ISNUMBER($I22),$I22&gt;=1,$I22&lt;=34,$I22&lt;&gt;ROW()-4,ISNUMBER(OFFSET($P$4,$I22,0))),WORKDAY(OFFSET($P$4,$I22,0),1,JoursNonTravailles),0))-1,$G22,JoursNonTravailles))))))</f>
        <v/>
      </c>
      <c r="Q22" s="30">
        <f>IF($D22="","",IF(AND($F22&lt;&gt;"",$G22=""),"Durée manquante",IF(AND(ISNUMBER($I22),OR($I22&lt;1,$I22&gt;34,$I22=ROW()-4)),"Prédécesseur invalide",IF(AND(ISNUMBER($I22),$F22&lt;&gt;"",ISNUMBER(OFFSET($H$4,$I22,0)),$F22&lt;OFFSET($H$4,$I22,0)),"Démarre avant la fin de la tâche "&amp;$I22,IF(AND($J22&lt;&gt;"",$K22&lt;&gt;"",$K22&lt;$J22),"Fin réelle avant début réel",IF(AND($L22&gt;=1,$K22=""),"Terminée sans date de fin réelle",IF(AND($L22&gt;0,$L22&lt;1,$J22=""),"Avancement sans date de début réel","OK")))))))</f>
        <v/>
      </c>
      <c r="R22" s="6" t="inlineStr">
        <is>
          <t>En cours au 15/06</t>
        </is>
      </c>
      <c r="S22" s="31" t="n"/>
      <c r="T22" s="31" t="n"/>
      <c r="U22" s="31" t="n"/>
      <c r="V22" s="31" t="n"/>
      <c r="W22" s="31" t="n"/>
      <c r="X22" s="31" t="n"/>
      <c r="Y22" s="31" t="n"/>
      <c r="Z22" s="31" t="n"/>
      <c r="AA22" s="31" t="n"/>
      <c r="AB22" s="31" t="n"/>
      <c r="AC22" s="31" t="n"/>
      <c r="AD22" s="31" t="n"/>
      <c r="AE22" s="31" t="n"/>
      <c r="AF22" s="31" t="n"/>
      <c r="AG22" s="31" t="n"/>
      <c r="AH22" s="31" t="n"/>
      <c r="AI22" s="31" t="n"/>
      <c r="AJ22" s="31" t="n"/>
      <c r="AK22" s="31" t="n"/>
      <c r="AL22" s="31" t="n"/>
      <c r="AM22" s="31" t="n"/>
      <c r="AN22" s="31" t="n"/>
      <c r="AO22" s="31" t="n"/>
      <c r="AP22" s="31" t="n"/>
      <c r="AQ22" s="31" t="n"/>
      <c r="AR22" s="31" t="n"/>
      <c r="AS22" s="31" t="n"/>
      <c r="AT22" s="31" t="n"/>
      <c r="AU22" s="31" t="n"/>
      <c r="AV22" s="31" t="n"/>
    </row>
    <row r="23" ht="15" customHeight="1">
      <c r="A23" s="24">
        <f>ROW()-4</f>
        <v/>
      </c>
      <c r="B23" s="6" t="inlineStr">
        <is>
          <t>Second œuvre</t>
        </is>
      </c>
      <c r="C23" s="6" t="inlineStr">
        <is>
          <t>11 Carrelage - faïence</t>
        </is>
      </c>
      <c r="D23" s="6" t="inlineStr">
        <is>
          <t>Chape et carrelage du rez-de-chaussée</t>
        </is>
      </c>
      <c r="E23" s="6" t="inlineStr">
        <is>
          <t>CARRELAGE 2000</t>
        </is>
      </c>
      <c r="F23" s="8" t="n">
        <v>46183</v>
      </c>
      <c r="G23" s="25" t="n">
        <v>6</v>
      </c>
      <c r="H23" s="26">
        <f>IF(OR($D23="",$F23="",$G23=""),"",IF($G23=0,$F23,WORKDAY($F23-1,$G23,JoursNonTravailles)))</f>
        <v/>
      </c>
      <c r="I23" s="25" t="n">
        <v>18</v>
      </c>
      <c r="J23" s="8" t="n"/>
      <c r="K23" s="8" t="n"/>
      <c r="L23" s="27" t="n">
        <v>0</v>
      </c>
      <c r="M23" s="28">
        <f>IF(OR($D23="",$F23="",$G23=""),"",IF($G23=0,IF($Q$1&gt;=$F23,1,0),IF($Q$1&lt;$F23,0,IF($Q$1&gt;=$H23,1,NETWORKDAYS($F23,$Q$1,JoursNonTravailles)/$G23))))</f>
        <v/>
      </c>
      <c r="N23" s="29">
        <f>IF($D23="","",IF($L23&gt;=1,"Terminée",IF($F23="","À planifier",IF(AND($H23&lt;&gt;"",$Q$1&gt;$H23),"En retard",IF(AND($L23=0,$Q$1&gt;$F23),"Démarrage en retard",IF($L23&gt;0,"En cours","À venir"))))))</f>
        <v/>
      </c>
      <c r="O23" s="24">
        <f>IF(OR($D23="",$H23=""),"",IF($K23&lt;&gt;"",IF($K23&gt;=$H23,NETWORKDAYS($H23,$K23,JoursNonTravailles)-1,-(NETWORKDAYS($K23,$H23,JoursNonTravailles)-1)),IF(AND($Q$1&gt;$H23,$L23&lt;1),NETWORKDAYS($H23,$Q$1,JoursNonTravailles)-1,0)))</f>
        <v/>
      </c>
      <c r="P23" s="26">
        <f>IF($D23="","",IF($K23&lt;&gt;"",$K23,IF(OR($F23="",$G23=""),"",IF($J23&lt;&gt;"",IF($G23=0,MAX($J23,$Q$1),WORKDAY(MAX($J23,$Q$1)-1,MAX(1,ROUNDUP($G23*(1-$L23),0)),JoursNonTravailles)),IF($G23=0,MAX($F23,$Q$1,IF(AND(ISNUMBER($I23),$I23&gt;=1,$I23&lt;=34,$I23&lt;&gt;ROW()-4,ISNUMBER(OFFSET($P$4,$I23,0))),WORKDAY(OFFSET($P$4,$I23,0),1,JoursNonTravailles),0)),WORKDAY(MAX($F23,$Q$1,IF(AND(ISNUMBER($I23),$I23&gt;=1,$I23&lt;=34,$I23&lt;&gt;ROW()-4,ISNUMBER(OFFSET($P$4,$I23,0))),WORKDAY(OFFSET($P$4,$I23,0),1,JoursNonTravailles),0))-1,$G23,JoursNonTravailles))))))</f>
        <v/>
      </c>
      <c r="Q23" s="30">
        <f>IF($D23="","",IF(AND($F23&lt;&gt;"",$G23=""),"Durée manquante",IF(AND(ISNUMBER($I23),OR($I23&lt;1,$I23&gt;34,$I23=ROW()-4)),"Prédécesseur invalide",IF(AND(ISNUMBER($I23),$F23&lt;&gt;"",ISNUMBER(OFFSET($H$4,$I23,0)),$F23&lt;OFFSET($H$4,$I23,0)),"Démarre avant la fin de la tâche "&amp;$I23,IF(AND($J23&lt;&gt;"",$K23&lt;&gt;"",$K23&lt;$J23),"Fin réelle avant début réel",IF(AND($L23&gt;=1,$K23=""),"Terminée sans date de fin réelle",IF(AND($L23&gt;0,$L23&lt;1,$J23=""),"Avancement sans date de début réel","OK")))))))</f>
        <v/>
      </c>
      <c r="R23" s="6" t="inlineStr">
        <is>
          <t>Non démarré : attend la plâtrerie</t>
        </is>
      </c>
      <c r="S23" s="31" t="n"/>
      <c r="T23" s="31" t="n"/>
      <c r="U23" s="31" t="n"/>
      <c r="V23" s="31" t="n"/>
      <c r="W23" s="31" t="n"/>
      <c r="X23" s="31" t="n"/>
      <c r="Y23" s="31" t="n"/>
      <c r="Z23" s="31" t="n"/>
      <c r="AA23" s="31" t="n"/>
      <c r="AB23" s="31" t="n"/>
      <c r="AC23" s="31" t="n"/>
      <c r="AD23" s="31" t="n"/>
      <c r="AE23" s="31" t="n"/>
      <c r="AF23" s="31" t="n"/>
      <c r="AG23" s="31" t="n"/>
      <c r="AH23" s="31" t="n"/>
      <c r="AI23" s="31" t="n"/>
      <c r="AJ23" s="31" t="n"/>
      <c r="AK23" s="31" t="n"/>
      <c r="AL23" s="31" t="n"/>
      <c r="AM23" s="31" t="n"/>
      <c r="AN23" s="31" t="n"/>
      <c r="AO23" s="31" t="n"/>
      <c r="AP23" s="31" t="n"/>
      <c r="AQ23" s="31" t="n"/>
      <c r="AR23" s="31" t="n"/>
      <c r="AS23" s="31" t="n"/>
      <c r="AT23" s="31" t="n"/>
      <c r="AU23" s="31" t="n"/>
      <c r="AV23" s="31" t="n"/>
    </row>
    <row r="24" ht="15" customHeight="1">
      <c r="A24" s="24">
        <f>ROW()-4</f>
        <v/>
      </c>
      <c r="B24" s="6" t="inlineStr">
        <is>
          <t>Finitions</t>
        </is>
      </c>
      <c r="C24" s="6" t="inlineStr">
        <is>
          <t>12 Peinture - revêtements</t>
        </is>
      </c>
      <c r="D24" s="6" t="inlineStr">
        <is>
          <t>Peinture des murs et plafonds</t>
        </is>
      </c>
      <c r="E24" s="6" t="inlineStr">
        <is>
          <t>ATELIER COULEURS</t>
        </is>
      </c>
      <c r="F24" s="8" t="n">
        <v>46191</v>
      </c>
      <c r="G24" s="25" t="n">
        <v>8</v>
      </c>
      <c r="H24" s="26">
        <f>IF(OR($D24="",$F24="",$G24=""),"",IF($G24=0,$F24,WORKDAY($F24-1,$G24,JoursNonTravailles)))</f>
        <v/>
      </c>
      <c r="I24" s="25" t="n">
        <v>19</v>
      </c>
      <c r="J24" s="8" t="n"/>
      <c r="K24" s="8" t="n"/>
      <c r="L24" s="27" t="n">
        <v>0</v>
      </c>
      <c r="M24" s="28">
        <f>IF(OR($D24="",$F24="",$G24=""),"",IF($G24=0,IF($Q$1&gt;=$F24,1,0),IF($Q$1&lt;$F24,0,IF($Q$1&gt;=$H24,1,NETWORKDAYS($F24,$Q$1,JoursNonTravailles)/$G24))))</f>
        <v/>
      </c>
      <c r="N24" s="29">
        <f>IF($D24="","",IF($L24&gt;=1,"Terminée",IF($F24="","À planifier",IF(AND($H24&lt;&gt;"",$Q$1&gt;$H24),"En retard",IF(AND($L24=0,$Q$1&gt;$F24),"Démarrage en retard",IF($L24&gt;0,"En cours","À venir"))))))</f>
        <v/>
      </c>
      <c r="O24" s="24">
        <f>IF(OR($D24="",$H24=""),"",IF($K24&lt;&gt;"",IF($K24&gt;=$H24,NETWORKDAYS($H24,$K24,JoursNonTravailles)-1,-(NETWORKDAYS($K24,$H24,JoursNonTravailles)-1)),IF(AND($Q$1&gt;$H24,$L24&lt;1),NETWORKDAYS($H24,$Q$1,JoursNonTravailles)-1,0)))</f>
        <v/>
      </c>
      <c r="P24" s="26">
        <f>IF($D24="","",IF($K24&lt;&gt;"",$K24,IF(OR($F24="",$G24=""),"",IF($J24&lt;&gt;"",IF($G24=0,MAX($J24,$Q$1),WORKDAY(MAX($J24,$Q$1)-1,MAX(1,ROUNDUP($G24*(1-$L24),0)),JoursNonTravailles)),IF($G24=0,MAX($F24,$Q$1,IF(AND(ISNUMBER($I24),$I24&gt;=1,$I24&lt;=34,$I24&lt;&gt;ROW()-4,ISNUMBER(OFFSET($P$4,$I24,0))),WORKDAY(OFFSET($P$4,$I24,0),1,JoursNonTravailles),0)),WORKDAY(MAX($F24,$Q$1,IF(AND(ISNUMBER($I24),$I24&gt;=1,$I24&lt;=34,$I24&lt;&gt;ROW()-4,ISNUMBER(OFFSET($P$4,$I24,0))),WORKDAY(OFFSET($P$4,$I24,0),1,JoursNonTravailles),0))-1,$G24,JoursNonTravailles))))))</f>
        <v/>
      </c>
      <c r="Q24" s="30">
        <f>IF($D24="","",IF(AND($F24&lt;&gt;"",$G24=""),"Durée manquante",IF(AND(ISNUMBER($I24),OR($I24&lt;1,$I24&gt;34,$I24=ROW()-4)),"Prédécesseur invalide",IF(AND(ISNUMBER($I24),$F24&lt;&gt;"",ISNUMBER(OFFSET($H$4,$I24,0)),$F24&lt;OFFSET($H$4,$I24,0)),"Démarre avant la fin de la tâche "&amp;$I24,IF(AND($J24&lt;&gt;"",$K24&lt;&gt;"",$K24&lt;$J24),"Fin réelle avant début réel",IF(AND($L24&gt;=1,$K24=""),"Terminée sans date de fin réelle",IF(AND($L24&gt;0,$L24&lt;1,$J24=""),"Avancement sans date de début réel","OK")))))))</f>
        <v/>
      </c>
      <c r="R24" s="6" t="n"/>
      <c r="S24" s="31" t="n"/>
      <c r="T24" s="31" t="n"/>
      <c r="U24" s="31" t="n"/>
      <c r="V24" s="31" t="n"/>
      <c r="W24" s="31" t="n"/>
      <c r="X24" s="31" t="n"/>
      <c r="Y24" s="31" t="n"/>
      <c r="Z24" s="31" t="n"/>
      <c r="AA24" s="31" t="n"/>
      <c r="AB24" s="31" t="n"/>
      <c r="AC24" s="31" t="n"/>
      <c r="AD24" s="31" t="n"/>
      <c r="AE24" s="31" t="n"/>
      <c r="AF24" s="31" t="n"/>
      <c r="AG24" s="31" t="n"/>
      <c r="AH24" s="31" t="n"/>
      <c r="AI24" s="31" t="n"/>
      <c r="AJ24" s="31" t="n"/>
      <c r="AK24" s="31" t="n"/>
      <c r="AL24" s="31" t="n"/>
      <c r="AM24" s="31" t="n"/>
      <c r="AN24" s="31" t="n"/>
      <c r="AO24" s="31" t="n"/>
      <c r="AP24" s="31" t="n"/>
      <c r="AQ24" s="31" t="n"/>
      <c r="AR24" s="31" t="n"/>
      <c r="AS24" s="31" t="n"/>
      <c r="AT24" s="31" t="n"/>
      <c r="AU24" s="31" t="n"/>
      <c r="AV24" s="31" t="n"/>
    </row>
    <row r="25" ht="15" customHeight="1">
      <c r="A25" s="24">
        <f>ROW()-4</f>
        <v/>
      </c>
      <c r="B25" s="6" t="inlineStr">
        <is>
          <t>Second œuvre</t>
        </is>
      </c>
      <c r="C25" s="6" t="inlineStr">
        <is>
          <t>10 Menuiseries intérieures</t>
        </is>
      </c>
      <c r="D25" s="6" t="inlineStr">
        <is>
          <t>Pose des portes intérieures et des placards</t>
        </is>
      </c>
      <c r="E25" s="6" t="inlineStr">
        <is>
          <t>MENUISERIES DU LAC</t>
        </is>
      </c>
      <c r="F25" s="8" t="n">
        <v>46203</v>
      </c>
      <c r="G25" s="25" t="n">
        <v>3</v>
      </c>
      <c r="H25" s="26">
        <f>IF(OR($D25="",$F25="",$G25=""),"",IF($G25=0,$F25,WORKDAY($F25-1,$G25,JoursNonTravailles)))</f>
        <v/>
      </c>
      <c r="I25" s="25" t="n">
        <v>20</v>
      </c>
      <c r="J25" s="8" t="n"/>
      <c r="K25" s="8" t="n"/>
      <c r="L25" s="27" t="n">
        <v>0</v>
      </c>
      <c r="M25" s="28">
        <f>IF(OR($D25="",$F25="",$G25=""),"",IF($G25=0,IF($Q$1&gt;=$F25,1,0),IF($Q$1&lt;$F25,0,IF($Q$1&gt;=$H25,1,NETWORKDAYS($F25,$Q$1,JoursNonTravailles)/$G25))))</f>
        <v/>
      </c>
      <c r="N25" s="29">
        <f>IF($D25="","",IF($L25&gt;=1,"Terminée",IF($F25="","À planifier",IF(AND($H25&lt;&gt;"",$Q$1&gt;$H25),"En retard",IF(AND($L25=0,$Q$1&gt;$F25),"Démarrage en retard",IF($L25&gt;0,"En cours","À venir"))))))</f>
        <v/>
      </c>
      <c r="O25" s="24">
        <f>IF(OR($D25="",$H25=""),"",IF($K25&lt;&gt;"",IF($K25&gt;=$H25,NETWORKDAYS($H25,$K25,JoursNonTravailles)-1,-(NETWORKDAYS($K25,$H25,JoursNonTravailles)-1)),IF(AND($Q$1&gt;$H25,$L25&lt;1),NETWORKDAYS($H25,$Q$1,JoursNonTravailles)-1,0)))</f>
        <v/>
      </c>
      <c r="P25" s="26">
        <f>IF($D25="","",IF($K25&lt;&gt;"",$K25,IF(OR($F25="",$G25=""),"",IF($J25&lt;&gt;"",IF($G25=0,MAX($J25,$Q$1),WORKDAY(MAX($J25,$Q$1)-1,MAX(1,ROUNDUP($G25*(1-$L25),0)),JoursNonTravailles)),IF($G25=0,MAX($F25,$Q$1,IF(AND(ISNUMBER($I25),$I25&gt;=1,$I25&lt;=34,$I25&lt;&gt;ROW()-4,ISNUMBER(OFFSET($P$4,$I25,0))),WORKDAY(OFFSET($P$4,$I25,0),1,JoursNonTravailles),0)),WORKDAY(MAX($F25,$Q$1,IF(AND(ISNUMBER($I25),$I25&gt;=1,$I25&lt;=34,$I25&lt;&gt;ROW()-4,ISNUMBER(OFFSET($P$4,$I25,0))),WORKDAY(OFFSET($P$4,$I25,0),1,JoursNonTravailles),0))-1,$G25,JoursNonTravailles))))))</f>
        <v/>
      </c>
      <c r="Q25" s="30">
        <f>IF($D25="","",IF(AND($F25&lt;&gt;"",$G25=""),"Durée manquante",IF(AND(ISNUMBER($I25),OR($I25&lt;1,$I25&gt;34,$I25=ROW()-4)),"Prédécesseur invalide",IF(AND(ISNUMBER($I25),$F25&lt;&gt;"",ISNUMBER(OFFSET($H$4,$I25,0)),$F25&lt;OFFSET($H$4,$I25,0)),"Démarre avant la fin de la tâche "&amp;$I25,IF(AND($J25&lt;&gt;"",$K25&lt;&gt;"",$K25&lt;$J25),"Fin réelle avant début réel",IF(AND($L25&gt;=1,$K25=""),"Terminée sans date de fin réelle",IF(AND($L25&gt;0,$L25&lt;1,$J25=""),"Avancement sans date de début réel","OK")))))))</f>
        <v/>
      </c>
      <c r="R25" s="6" t="n"/>
      <c r="S25" s="31" t="n"/>
      <c r="T25" s="31" t="n"/>
      <c r="U25" s="31" t="n"/>
      <c r="V25" s="31" t="n"/>
      <c r="W25" s="31" t="n"/>
      <c r="X25" s="31" t="n"/>
      <c r="Y25" s="31" t="n"/>
      <c r="Z25" s="31" t="n"/>
      <c r="AA25" s="31" t="n"/>
      <c r="AB25" s="31" t="n"/>
      <c r="AC25" s="31" t="n"/>
      <c r="AD25" s="31" t="n"/>
      <c r="AE25" s="31" t="n"/>
      <c r="AF25" s="31" t="n"/>
      <c r="AG25" s="31" t="n"/>
      <c r="AH25" s="31" t="n"/>
      <c r="AI25" s="31" t="n"/>
      <c r="AJ25" s="31" t="n"/>
      <c r="AK25" s="31" t="n"/>
      <c r="AL25" s="31" t="n"/>
      <c r="AM25" s="31" t="n"/>
      <c r="AN25" s="31" t="n"/>
      <c r="AO25" s="31" t="n"/>
      <c r="AP25" s="31" t="n"/>
      <c r="AQ25" s="31" t="n"/>
      <c r="AR25" s="31" t="n"/>
      <c r="AS25" s="31" t="n"/>
      <c r="AT25" s="31" t="n"/>
      <c r="AU25" s="31" t="n"/>
      <c r="AV25" s="31" t="n"/>
    </row>
    <row r="26" ht="15" customHeight="1">
      <c r="A26" s="24">
        <f>ROW()-4</f>
        <v/>
      </c>
      <c r="B26" s="6" t="inlineStr">
        <is>
          <t>Finitions</t>
        </is>
      </c>
      <c r="C26" s="6" t="inlineStr">
        <is>
          <t>08 Électricité - courants faibles</t>
        </is>
      </c>
      <c r="D26" s="6" t="inlineStr">
        <is>
          <t>Appareillage et mise en service du tableau</t>
        </is>
      </c>
      <c r="E26" s="6" t="inlineStr">
        <is>
          <t>ELEC SERVICES 44</t>
        </is>
      </c>
      <c r="F26" s="8" t="n">
        <v>46206</v>
      </c>
      <c r="G26" s="25" t="n">
        <v>3</v>
      </c>
      <c r="H26" s="26">
        <f>IF(OR($D26="",$F26="",$G26=""),"",IF($G26=0,$F26,WORKDAY($F26-1,$G26,JoursNonTravailles)))</f>
        <v/>
      </c>
      <c r="I26" s="25" t="n">
        <v>21</v>
      </c>
      <c r="J26" s="8" t="n"/>
      <c r="K26" s="8" t="n"/>
      <c r="L26" s="27" t="n">
        <v>0</v>
      </c>
      <c r="M26" s="28">
        <f>IF(OR($D26="",$F26="",$G26=""),"",IF($G26=0,IF($Q$1&gt;=$F26,1,0),IF($Q$1&lt;$F26,0,IF($Q$1&gt;=$H26,1,NETWORKDAYS($F26,$Q$1,JoursNonTravailles)/$G26))))</f>
        <v/>
      </c>
      <c r="N26" s="29">
        <f>IF($D26="","",IF($L26&gt;=1,"Terminée",IF($F26="","À planifier",IF(AND($H26&lt;&gt;"",$Q$1&gt;$H26),"En retard",IF(AND($L26=0,$Q$1&gt;$F26),"Démarrage en retard",IF($L26&gt;0,"En cours","À venir"))))))</f>
        <v/>
      </c>
      <c r="O26" s="24">
        <f>IF(OR($D26="",$H26=""),"",IF($K26&lt;&gt;"",IF($K26&gt;=$H26,NETWORKDAYS($H26,$K26,JoursNonTravailles)-1,-(NETWORKDAYS($K26,$H26,JoursNonTravailles)-1)),IF(AND($Q$1&gt;$H26,$L26&lt;1),NETWORKDAYS($H26,$Q$1,JoursNonTravailles)-1,0)))</f>
        <v/>
      </c>
      <c r="P26" s="26">
        <f>IF($D26="","",IF($K26&lt;&gt;"",$K26,IF(OR($F26="",$G26=""),"",IF($J26&lt;&gt;"",IF($G26=0,MAX($J26,$Q$1),WORKDAY(MAX($J26,$Q$1)-1,MAX(1,ROUNDUP($G26*(1-$L26),0)),JoursNonTravailles)),IF($G26=0,MAX($F26,$Q$1,IF(AND(ISNUMBER($I26),$I26&gt;=1,$I26&lt;=34,$I26&lt;&gt;ROW()-4,ISNUMBER(OFFSET($P$4,$I26,0))),WORKDAY(OFFSET($P$4,$I26,0),1,JoursNonTravailles),0)),WORKDAY(MAX($F26,$Q$1,IF(AND(ISNUMBER($I26),$I26&gt;=1,$I26&lt;=34,$I26&lt;&gt;ROW()-4,ISNUMBER(OFFSET($P$4,$I26,0))),WORKDAY(OFFSET($P$4,$I26,0),1,JoursNonTravailles),0))-1,$G26,JoursNonTravailles))))))</f>
        <v/>
      </c>
      <c r="Q26" s="30">
        <f>IF($D26="","",IF(AND($F26&lt;&gt;"",$G26=""),"Durée manquante",IF(AND(ISNUMBER($I26),OR($I26&lt;1,$I26&gt;34,$I26=ROW()-4)),"Prédécesseur invalide",IF(AND(ISNUMBER($I26),$F26&lt;&gt;"",ISNUMBER(OFFSET($H$4,$I26,0)),$F26&lt;OFFSET($H$4,$I26,0)),"Démarre avant la fin de la tâche "&amp;$I26,IF(AND($J26&lt;&gt;"",$K26&lt;&gt;"",$K26&lt;$J26),"Fin réelle avant début réel",IF(AND($L26&gt;=1,$K26=""),"Terminée sans date de fin réelle",IF(AND($L26&gt;0,$L26&lt;1,$J26=""),"Avancement sans date de début réel","OK")))))))</f>
        <v/>
      </c>
      <c r="R26" s="6" t="n"/>
      <c r="S26" s="31" t="n"/>
      <c r="T26" s="31" t="n"/>
      <c r="U26" s="31" t="n"/>
      <c r="V26" s="31" t="n"/>
      <c r="W26" s="31" t="n"/>
      <c r="X26" s="31" t="n"/>
      <c r="Y26" s="31" t="n"/>
      <c r="Z26" s="31" t="n"/>
      <c r="AA26" s="31" t="n"/>
      <c r="AB26" s="31" t="n"/>
      <c r="AC26" s="31" t="n"/>
      <c r="AD26" s="31" t="n"/>
      <c r="AE26" s="31" t="n"/>
      <c r="AF26" s="31" t="n"/>
      <c r="AG26" s="31" t="n"/>
      <c r="AH26" s="31" t="n"/>
      <c r="AI26" s="31" t="n"/>
      <c r="AJ26" s="31" t="n"/>
      <c r="AK26" s="31" t="n"/>
      <c r="AL26" s="31" t="n"/>
      <c r="AM26" s="31" t="n"/>
      <c r="AN26" s="31" t="n"/>
      <c r="AO26" s="31" t="n"/>
      <c r="AP26" s="31" t="n"/>
      <c r="AQ26" s="31" t="n"/>
      <c r="AR26" s="31" t="n"/>
      <c r="AS26" s="31" t="n"/>
      <c r="AT26" s="31" t="n"/>
      <c r="AU26" s="31" t="n"/>
      <c r="AV26" s="31" t="n"/>
    </row>
    <row r="27" ht="15" customHeight="1">
      <c r="A27" s="24">
        <f>ROW()-4</f>
        <v/>
      </c>
      <c r="B27" s="6" t="inlineStr">
        <is>
          <t>Finitions</t>
        </is>
      </c>
      <c r="C27" s="6" t="inlineStr">
        <is>
          <t>09 Plomberie - chauffage - VMC</t>
        </is>
      </c>
      <c r="D27" s="6" t="inlineStr">
        <is>
          <t>Pose des sanitaires et de la robinetterie</t>
        </is>
      </c>
      <c r="E27" s="6" t="inlineStr">
        <is>
          <t>THERMIC OUEST</t>
        </is>
      </c>
      <c r="F27" s="8" t="n">
        <v>46206</v>
      </c>
      <c r="G27" s="25" t="n">
        <v>3</v>
      </c>
      <c r="H27" s="26">
        <f>IF(OR($D27="",$F27="",$G27=""),"",IF($G27=0,$F27,WORKDAY($F27-1,$G27,JoursNonTravailles)))</f>
        <v/>
      </c>
      <c r="I27" s="25" t="n">
        <v>21</v>
      </c>
      <c r="J27" s="8" t="n"/>
      <c r="K27" s="8" t="n"/>
      <c r="L27" s="27" t="n">
        <v>0</v>
      </c>
      <c r="M27" s="28">
        <f>IF(OR($D27="",$F27="",$G27=""),"",IF($G27=0,IF($Q$1&gt;=$F27,1,0),IF($Q$1&lt;$F27,0,IF($Q$1&gt;=$H27,1,NETWORKDAYS($F27,$Q$1,JoursNonTravailles)/$G27))))</f>
        <v/>
      </c>
      <c r="N27" s="29">
        <f>IF($D27="","",IF($L27&gt;=1,"Terminée",IF($F27="","À planifier",IF(AND($H27&lt;&gt;"",$Q$1&gt;$H27),"En retard",IF(AND($L27=0,$Q$1&gt;$F27),"Démarrage en retard",IF($L27&gt;0,"En cours","À venir"))))))</f>
        <v/>
      </c>
      <c r="O27" s="24">
        <f>IF(OR($D27="",$H27=""),"",IF($K27&lt;&gt;"",IF($K27&gt;=$H27,NETWORKDAYS($H27,$K27,JoursNonTravailles)-1,-(NETWORKDAYS($K27,$H27,JoursNonTravailles)-1)),IF(AND($Q$1&gt;$H27,$L27&lt;1),NETWORKDAYS($H27,$Q$1,JoursNonTravailles)-1,0)))</f>
        <v/>
      </c>
      <c r="P27" s="26">
        <f>IF($D27="","",IF($K27&lt;&gt;"",$K27,IF(OR($F27="",$G27=""),"",IF($J27&lt;&gt;"",IF($G27=0,MAX($J27,$Q$1),WORKDAY(MAX($J27,$Q$1)-1,MAX(1,ROUNDUP($G27*(1-$L27),0)),JoursNonTravailles)),IF($G27=0,MAX($F27,$Q$1,IF(AND(ISNUMBER($I27),$I27&gt;=1,$I27&lt;=34,$I27&lt;&gt;ROW()-4,ISNUMBER(OFFSET($P$4,$I27,0))),WORKDAY(OFFSET($P$4,$I27,0),1,JoursNonTravailles),0)),WORKDAY(MAX($F27,$Q$1,IF(AND(ISNUMBER($I27),$I27&gt;=1,$I27&lt;=34,$I27&lt;&gt;ROW()-4,ISNUMBER(OFFSET($P$4,$I27,0))),WORKDAY(OFFSET($P$4,$I27,0),1,JoursNonTravailles),0))-1,$G27,JoursNonTravailles))))))</f>
        <v/>
      </c>
      <c r="Q27" s="30">
        <f>IF($D27="","",IF(AND($F27&lt;&gt;"",$G27=""),"Durée manquante",IF(AND(ISNUMBER($I27),OR($I27&lt;1,$I27&gt;34,$I27=ROW()-4)),"Prédécesseur invalide",IF(AND(ISNUMBER($I27),$F27&lt;&gt;"",ISNUMBER(OFFSET($H$4,$I27,0)),$F27&lt;OFFSET($H$4,$I27,0)),"Démarre avant la fin de la tâche "&amp;$I27,IF(AND($J27&lt;&gt;"",$K27&lt;&gt;"",$K27&lt;$J27),"Fin réelle avant début réel",IF(AND($L27&gt;=1,$K27=""),"Terminée sans date de fin réelle",IF(AND($L27&gt;0,$L27&lt;1,$J27=""),"Avancement sans date de début réel","OK")))))))</f>
        <v/>
      </c>
      <c r="R27" s="6" t="n"/>
      <c r="S27" s="31" t="n"/>
      <c r="T27" s="31" t="n"/>
      <c r="U27" s="31" t="n"/>
      <c r="V27" s="31" t="n"/>
      <c r="W27" s="31" t="n"/>
      <c r="X27" s="31" t="n"/>
      <c r="Y27" s="31" t="n"/>
      <c r="Z27" s="31" t="n"/>
      <c r="AA27" s="31" t="n"/>
      <c r="AB27" s="31" t="n"/>
      <c r="AC27" s="31" t="n"/>
      <c r="AD27" s="31" t="n"/>
      <c r="AE27" s="31" t="n"/>
      <c r="AF27" s="31" t="n"/>
      <c r="AG27" s="31" t="n"/>
      <c r="AH27" s="31" t="n"/>
      <c r="AI27" s="31" t="n"/>
      <c r="AJ27" s="31" t="n"/>
      <c r="AK27" s="31" t="n"/>
      <c r="AL27" s="31" t="n"/>
      <c r="AM27" s="31" t="n"/>
      <c r="AN27" s="31" t="n"/>
      <c r="AO27" s="31" t="n"/>
      <c r="AP27" s="31" t="n"/>
      <c r="AQ27" s="31" t="n"/>
      <c r="AR27" s="31" t="n"/>
      <c r="AS27" s="31" t="n"/>
      <c r="AT27" s="31" t="n"/>
      <c r="AU27" s="31" t="n"/>
      <c r="AV27" s="31" t="n"/>
    </row>
    <row r="28" ht="15" customHeight="1">
      <c r="A28" s="24">
        <f>ROW()-4</f>
        <v/>
      </c>
      <c r="B28" s="6" t="inlineStr">
        <is>
          <t>Aménagements extérieurs / VRD</t>
        </is>
      </c>
      <c r="C28" s="6" t="inlineStr">
        <is>
          <t>01 Terrassement - VRD</t>
        </is>
      </c>
      <c r="D28" s="6" t="inlineStr">
        <is>
          <t>Raccordements EU/EP et remblais périphériques</t>
        </is>
      </c>
      <c r="E28" s="6" t="inlineStr">
        <is>
          <t>SARL DUVAL TP</t>
        </is>
      </c>
      <c r="F28" s="8" t="n">
        <v>46211</v>
      </c>
      <c r="G28" s="25" t="n">
        <v>4</v>
      </c>
      <c r="H28" s="26">
        <f>IF(OR($D28="",$F28="",$G28=""),"",IF($G28=0,$F28,WORKDAY($F28-1,$G28,JoursNonTravailles)))</f>
        <v/>
      </c>
      <c r="I28" s="25" t="n">
        <v>23</v>
      </c>
      <c r="J28" s="8" t="n"/>
      <c r="K28" s="8" t="n"/>
      <c r="L28" s="27" t="n">
        <v>0</v>
      </c>
      <c r="M28" s="28">
        <f>IF(OR($D28="",$F28="",$G28=""),"",IF($G28=0,IF($Q$1&gt;=$F28,1,0),IF($Q$1&lt;$F28,0,IF($Q$1&gt;=$H28,1,NETWORKDAYS($F28,$Q$1,JoursNonTravailles)/$G28))))</f>
        <v/>
      </c>
      <c r="N28" s="29">
        <f>IF($D28="","",IF($L28&gt;=1,"Terminée",IF($F28="","À planifier",IF(AND($H28&lt;&gt;"",$Q$1&gt;$H28),"En retard",IF(AND($L28=0,$Q$1&gt;$F28),"Démarrage en retard",IF($L28&gt;0,"En cours","À venir"))))))</f>
        <v/>
      </c>
      <c r="O28" s="24">
        <f>IF(OR($D28="",$H28=""),"",IF($K28&lt;&gt;"",IF($K28&gt;=$H28,NETWORKDAYS($H28,$K28,JoursNonTravailles)-1,-(NETWORKDAYS($K28,$H28,JoursNonTravailles)-1)),IF(AND($Q$1&gt;$H28,$L28&lt;1),NETWORKDAYS($H28,$Q$1,JoursNonTravailles)-1,0)))</f>
        <v/>
      </c>
      <c r="P28" s="26">
        <f>IF($D28="","",IF($K28&lt;&gt;"",$K28,IF(OR($F28="",$G28=""),"",IF($J28&lt;&gt;"",IF($G28=0,MAX($J28,$Q$1),WORKDAY(MAX($J28,$Q$1)-1,MAX(1,ROUNDUP($G28*(1-$L28),0)),JoursNonTravailles)),IF($G28=0,MAX($F28,$Q$1,IF(AND(ISNUMBER($I28),$I28&gt;=1,$I28&lt;=34,$I28&lt;&gt;ROW()-4,ISNUMBER(OFFSET($P$4,$I28,0))),WORKDAY(OFFSET($P$4,$I28,0),1,JoursNonTravailles),0)),WORKDAY(MAX($F28,$Q$1,IF(AND(ISNUMBER($I28),$I28&gt;=1,$I28&lt;=34,$I28&lt;&gt;ROW()-4,ISNUMBER(OFFSET($P$4,$I28,0))),WORKDAY(OFFSET($P$4,$I28,0),1,JoursNonTravailles),0))-1,$G28,JoursNonTravailles))))))</f>
        <v/>
      </c>
      <c r="Q28" s="30">
        <f>IF($D28="","",IF(AND($F28&lt;&gt;"",$G28=""),"Durée manquante",IF(AND(ISNUMBER($I28),OR($I28&lt;1,$I28&gt;34,$I28=ROW()-4)),"Prédécesseur invalide",IF(AND(ISNUMBER($I28),$F28&lt;&gt;"",ISNUMBER(OFFSET($H$4,$I28,0)),$F28&lt;OFFSET($H$4,$I28,0)),"Démarre avant la fin de la tâche "&amp;$I28,IF(AND($J28&lt;&gt;"",$K28&lt;&gt;"",$K28&lt;$J28),"Fin réelle avant début réel",IF(AND($L28&gt;=1,$K28=""),"Terminée sans date de fin réelle",IF(AND($L28&gt;0,$L28&lt;1,$J28=""),"Avancement sans date de début réel","OK")))))))</f>
        <v/>
      </c>
      <c r="R28" s="6" t="n"/>
      <c r="S28" s="31" t="n"/>
      <c r="T28" s="31" t="n"/>
      <c r="U28" s="31" t="n"/>
      <c r="V28" s="31" t="n"/>
      <c r="W28" s="31" t="n"/>
      <c r="X28" s="31" t="n"/>
      <c r="Y28" s="31" t="n"/>
      <c r="Z28" s="31" t="n"/>
      <c r="AA28" s="31" t="n"/>
      <c r="AB28" s="31" t="n"/>
      <c r="AC28" s="31" t="n"/>
      <c r="AD28" s="31" t="n"/>
      <c r="AE28" s="31" t="n"/>
      <c r="AF28" s="31" t="n"/>
      <c r="AG28" s="31" t="n"/>
      <c r="AH28" s="31" t="n"/>
      <c r="AI28" s="31" t="n"/>
      <c r="AJ28" s="31" t="n"/>
      <c r="AK28" s="31" t="n"/>
      <c r="AL28" s="31" t="n"/>
      <c r="AM28" s="31" t="n"/>
      <c r="AN28" s="31" t="n"/>
      <c r="AO28" s="31" t="n"/>
      <c r="AP28" s="31" t="n"/>
      <c r="AQ28" s="31" t="n"/>
      <c r="AR28" s="31" t="n"/>
      <c r="AS28" s="31" t="n"/>
      <c r="AT28" s="31" t="n"/>
      <c r="AU28" s="31" t="n"/>
      <c r="AV28" s="31" t="n"/>
    </row>
    <row r="29" ht="15" customHeight="1">
      <c r="A29" s="24">
        <f>ROW()-4</f>
        <v/>
      </c>
      <c r="B29" s="6" t="inlineStr">
        <is>
          <t>Finitions</t>
        </is>
      </c>
      <c r="C29" s="6" t="inlineStr">
        <is>
          <t>14 Nettoyage - livraison</t>
        </is>
      </c>
      <c r="D29" s="6" t="inlineStr">
        <is>
          <t>Nettoyage de fin de chantier</t>
        </is>
      </c>
      <c r="E29" s="6" t="inlineStr">
        <is>
          <t>NET PRO</t>
        </is>
      </c>
      <c r="F29" s="8" t="n">
        <v>46218</v>
      </c>
      <c r="G29" s="25" t="n">
        <v>2</v>
      </c>
      <c r="H29" s="26">
        <f>IF(OR($D29="",$F29="",$G29=""),"",IF($G29=0,$F29,WORKDAY($F29-1,$G29,JoursNonTravailles)))</f>
        <v/>
      </c>
      <c r="I29" s="25" t="n">
        <v>24</v>
      </c>
      <c r="J29" s="8" t="n"/>
      <c r="K29" s="8" t="n"/>
      <c r="L29" s="27" t="n">
        <v>0</v>
      </c>
      <c r="M29" s="28">
        <f>IF(OR($D29="",$F29="",$G29=""),"",IF($G29=0,IF($Q$1&gt;=$F29,1,0),IF($Q$1&lt;$F29,0,IF($Q$1&gt;=$H29,1,NETWORKDAYS($F29,$Q$1,JoursNonTravailles)/$G29))))</f>
        <v/>
      </c>
      <c r="N29" s="29">
        <f>IF($D29="","",IF($L29&gt;=1,"Terminée",IF($F29="","À planifier",IF(AND($H29&lt;&gt;"",$Q$1&gt;$H29),"En retard",IF(AND($L29=0,$Q$1&gt;$F29),"Démarrage en retard",IF($L29&gt;0,"En cours","À venir"))))))</f>
        <v/>
      </c>
      <c r="O29" s="24">
        <f>IF(OR($D29="",$H29=""),"",IF($K29&lt;&gt;"",IF($K29&gt;=$H29,NETWORKDAYS($H29,$K29,JoursNonTravailles)-1,-(NETWORKDAYS($K29,$H29,JoursNonTravailles)-1)),IF(AND($Q$1&gt;$H29,$L29&lt;1),NETWORKDAYS($H29,$Q$1,JoursNonTravailles)-1,0)))</f>
        <v/>
      </c>
      <c r="P29" s="26">
        <f>IF($D29="","",IF($K29&lt;&gt;"",$K29,IF(OR($F29="",$G29=""),"",IF($J29&lt;&gt;"",IF($G29=0,MAX($J29,$Q$1),WORKDAY(MAX($J29,$Q$1)-1,MAX(1,ROUNDUP($G29*(1-$L29),0)),JoursNonTravailles)),IF($G29=0,MAX($F29,$Q$1,IF(AND(ISNUMBER($I29),$I29&gt;=1,$I29&lt;=34,$I29&lt;&gt;ROW()-4,ISNUMBER(OFFSET($P$4,$I29,0))),WORKDAY(OFFSET($P$4,$I29,0),1,JoursNonTravailles),0)),WORKDAY(MAX($F29,$Q$1,IF(AND(ISNUMBER($I29),$I29&gt;=1,$I29&lt;=34,$I29&lt;&gt;ROW()-4,ISNUMBER(OFFSET($P$4,$I29,0))),WORKDAY(OFFSET($P$4,$I29,0),1,JoursNonTravailles),0))-1,$G29,JoursNonTravailles))))))</f>
        <v/>
      </c>
      <c r="Q29" s="30">
        <f>IF($D29="","",IF(AND($F29&lt;&gt;"",$G29=""),"Durée manquante",IF(AND(ISNUMBER($I29),OR($I29&lt;1,$I29&gt;34,$I29=ROW()-4)),"Prédécesseur invalide",IF(AND(ISNUMBER($I29),$F29&lt;&gt;"",ISNUMBER(OFFSET($H$4,$I29,0)),$F29&lt;OFFSET($H$4,$I29,0)),"Démarre avant la fin de la tâche "&amp;$I29,IF(AND($J29&lt;&gt;"",$K29&lt;&gt;"",$K29&lt;$J29),"Fin réelle avant début réel",IF(AND($L29&gt;=1,$K29=""),"Terminée sans date de fin réelle",IF(AND($L29&gt;0,$L29&lt;1,$J29=""),"Avancement sans date de début réel","OK")))))))</f>
        <v/>
      </c>
      <c r="R29" s="6" t="n"/>
      <c r="S29" s="31" t="n"/>
      <c r="T29" s="31" t="n"/>
      <c r="U29" s="31" t="n"/>
      <c r="V29" s="31" t="n"/>
      <c r="W29" s="31" t="n"/>
      <c r="X29" s="31" t="n"/>
      <c r="Y29" s="31" t="n"/>
      <c r="Z29" s="31" t="n"/>
      <c r="AA29" s="31" t="n"/>
      <c r="AB29" s="31" t="n"/>
      <c r="AC29" s="31" t="n"/>
      <c r="AD29" s="31" t="n"/>
      <c r="AE29" s="31" t="n"/>
      <c r="AF29" s="31" t="n"/>
      <c r="AG29" s="31" t="n"/>
      <c r="AH29" s="31" t="n"/>
      <c r="AI29" s="31" t="n"/>
      <c r="AJ29" s="31" t="n"/>
      <c r="AK29" s="31" t="n"/>
      <c r="AL29" s="31" t="n"/>
      <c r="AM29" s="31" t="n"/>
      <c r="AN29" s="31" t="n"/>
      <c r="AO29" s="31" t="n"/>
      <c r="AP29" s="31" t="n"/>
      <c r="AQ29" s="31" t="n"/>
      <c r="AR29" s="31" t="n"/>
      <c r="AS29" s="31" t="n"/>
      <c r="AT29" s="31" t="n"/>
      <c r="AU29" s="31" t="n"/>
      <c r="AV29" s="31" t="n"/>
    </row>
    <row r="30" ht="15" customHeight="1">
      <c r="A30" s="24">
        <f>ROW()-4</f>
        <v/>
      </c>
      <c r="B30" s="6" t="inlineStr">
        <is>
          <t>Réception</t>
        </is>
      </c>
      <c r="C30" s="6" t="inlineStr">
        <is>
          <t>00 Général / installation</t>
        </is>
      </c>
      <c r="D30" s="6" t="inlineStr">
        <is>
          <t>JALON - OPR et réception des travaux</t>
        </is>
      </c>
      <c r="E30" s="6" t="inlineStr">
        <is>
          <t>Maître d'ouvrage + maître d'œuvre</t>
        </is>
      </c>
      <c r="F30" s="8" t="n">
        <v>46223</v>
      </c>
      <c r="G30" s="25" t="n">
        <v>0</v>
      </c>
      <c r="H30" s="26">
        <f>IF(OR($D30="",$F30="",$G30=""),"",IF($G30=0,$F30,WORKDAY($F30-1,$G30,JoursNonTravailles)))</f>
        <v/>
      </c>
      <c r="I30" s="25" t="n">
        <v>25</v>
      </c>
      <c r="J30" s="8" t="n"/>
      <c r="K30" s="8" t="n"/>
      <c r="L30" s="27" t="n">
        <v>0</v>
      </c>
      <c r="M30" s="28">
        <f>IF(OR($D30="",$F30="",$G30=""),"",IF($G30=0,IF($Q$1&gt;=$F30,1,0),IF($Q$1&lt;$F30,0,IF($Q$1&gt;=$H30,1,NETWORKDAYS($F30,$Q$1,JoursNonTravailles)/$G30))))</f>
        <v/>
      </c>
      <c r="N30" s="29">
        <f>IF($D30="","",IF($L30&gt;=1,"Terminée",IF($F30="","À planifier",IF(AND($H30&lt;&gt;"",$Q$1&gt;$H30),"En retard",IF(AND($L30=0,$Q$1&gt;$F30),"Démarrage en retard",IF($L30&gt;0,"En cours","À venir"))))))</f>
        <v/>
      </c>
      <c r="O30" s="24">
        <f>IF(OR($D30="",$H30=""),"",IF($K30&lt;&gt;"",IF($K30&gt;=$H30,NETWORKDAYS($H30,$K30,JoursNonTravailles)-1,-(NETWORKDAYS($K30,$H30,JoursNonTravailles)-1)),IF(AND($Q$1&gt;$H30,$L30&lt;1),NETWORKDAYS($H30,$Q$1,JoursNonTravailles)-1,0)))</f>
        <v/>
      </c>
      <c r="P30" s="26">
        <f>IF($D30="","",IF($K30&lt;&gt;"",$K30,IF(OR($F30="",$G30=""),"",IF($J30&lt;&gt;"",IF($G30=0,MAX($J30,$Q$1),WORKDAY(MAX($J30,$Q$1)-1,MAX(1,ROUNDUP($G30*(1-$L30),0)),JoursNonTravailles)),IF($G30=0,MAX($F30,$Q$1,IF(AND(ISNUMBER($I30),$I30&gt;=1,$I30&lt;=34,$I30&lt;&gt;ROW()-4,ISNUMBER(OFFSET($P$4,$I30,0))),WORKDAY(OFFSET($P$4,$I30,0),1,JoursNonTravailles),0)),WORKDAY(MAX($F30,$Q$1,IF(AND(ISNUMBER($I30),$I30&gt;=1,$I30&lt;=34,$I30&lt;&gt;ROW()-4,ISNUMBER(OFFSET($P$4,$I30,0))),WORKDAY(OFFSET($P$4,$I30,0),1,JoursNonTravailles),0))-1,$G30,JoursNonTravailles))))))</f>
        <v/>
      </c>
      <c r="Q30" s="30">
        <f>IF($D30="","",IF(AND($F30&lt;&gt;"",$G30=""),"Durée manquante",IF(AND(ISNUMBER($I30),OR($I30&lt;1,$I30&gt;34,$I30=ROW()-4)),"Prédécesseur invalide",IF(AND(ISNUMBER($I30),$F30&lt;&gt;"",ISNUMBER(OFFSET($H$4,$I30,0)),$F30&lt;OFFSET($H$4,$I30,0)),"Démarre avant la fin de la tâche "&amp;$I30,IF(AND($J30&lt;&gt;"",$K30&lt;&gt;"",$K30&lt;$J30),"Fin réelle avant début réel",IF(AND($L30&gt;=1,$K30=""),"Terminée sans date de fin réelle",IF(AND($L30&gt;0,$L30&lt;1,$J30=""),"Avancement sans date de début réel","OK")))))))</f>
        <v/>
      </c>
      <c r="R30" s="6" t="inlineStr">
        <is>
          <t>Convocation à envoyer 15 jours avant</t>
        </is>
      </c>
      <c r="S30" s="31" t="n"/>
      <c r="T30" s="31" t="n"/>
      <c r="U30" s="31" t="n"/>
      <c r="V30" s="31" t="n"/>
      <c r="W30" s="31" t="n"/>
      <c r="X30" s="31" t="n"/>
      <c r="Y30" s="31" t="n"/>
      <c r="Z30" s="31" t="n"/>
      <c r="AA30" s="31" t="n"/>
      <c r="AB30" s="31" t="n"/>
      <c r="AC30" s="31" t="n"/>
      <c r="AD30" s="31" t="n"/>
      <c r="AE30" s="31" t="n"/>
      <c r="AF30" s="31" t="n"/>
      <c r="AG30" s="31" t="n"/>
      <c r="AH30" s="31" t="n"/>
      <c r="AI30" s="31" t="n"/>
      <c r="AJ30" s="31" t="n"/>
      <c r="AK30" s="31" t="n"/>
      <c r="AL30" s="31" t="n"/>
      <c r="AM30" s="31" t="n"/>
      <c r="AN30" s="31" t="n"/>
      <c r="AO30" s="31" t="n"/>
      <c r="AP30" s="31" t="n"/>
      <c r="AQ30" s="31" t="n"/>
      <c r="AR30" s="31" t="n"/>
      <c r="AS30" s="31" t="n"/>
      <c r="AT30" s="31" t="n"/>
      <c r="AU30" s="31" t="n"/>
      <c r="AV30" s="31" t="n"/>
    </row>
    <row r="31" ht="15" customHeight="1">
      <c r="A31" s="24">
        <f>ROW()-4</f>
        <v/>
      </c>
      <c r="B31" s="6" t="inlineStr">
        <is>
          <t>Réception</t>
        </is>
      </c>
      <c r="C31" s="6" t="inlineStr">
        <is>
          <t>00 Général / installation</t>
        </is>
      </c>
      <c r="D31" s="6" t="inlineStr">
        <is>
          <t>Levée des réserves</t>
        </is>
      </c>
      <c r="E31" s="6" t="inlineStr">
        <is>
          <t>Toutes entreprises</t>
        </is>
      </c>
      <c r="F31" s="8" t="n">
        <v>46224</v>
      </c>
      <c r="G31" s="25" t="n">
        <v>10</v>
      </c>
      <c r="H31" s="26">
        <f>IF(OR($D31="",$F31="",$G31=""),"",IF($G31=0,$F31,WORKDAY($F31-1,$G31,JoursNonTravailles)))</f>
        <v/>
      </c>
      <c r="I31" s="25" t="n">
        <v>26</v>
      </c>
      <c r="J31" s="8" t="n"/>
      <c r="K31" s="8" t="n"/>
      <c r="L31" s="27" t="n">
        <v>0</v>
      </c>
      <c r="M31" s="28">
        <f>IF(OR($D31="",$F31="",$G31=""),"",IF($G31=0,IF($Q$1&gt;=$F31,1,0),IF($Q$1&lt;$F31,0,IF($Q$1&gt;=$H31,1,NETWORKDAYS($F31,$Q$1,JoursNonTravailles)/$G31))))</f>
        <v/>
      </c>
      <c r="N31" s="29">
        <f>IF($D31="","",IF($L31&gt;=1,"Terminée",IF($F31="","À planifier",IF(AND($H31&lt;&gt;"",$Q$1&gt;$H31),"En retard",IF(AND($L31=0,$Q$1&gt;$F31),"Démarrage en retard",IF($L31&gt;0,"En cours","À venir"))))))</f>
        <v/>
      </c>
      <c r="O31" s="24">
        <f>IF(OR($D31="",$H31=""),"",IF($K31&lt;&gt;"",IF($K31&gt;=$H31,NETWORKDAYS($H31,$K31,JoursNonTravailles)-1,-(NETWORKDAYS($K31,$H31,JoursNonTravailles)-1)),IF(AND($Q$1&gt;$H31,$L31&lt;1),NETWORKDAYS($H31,$Q$1,JoursNonTravailles)-1,0)))</f>
        <v/>
      </c>
      <c r="P31" s="26">
        <f>IF($D31="","",IF($K31&lt;&gt;"",$K31,IF(OR($F31="",$G31=""),"",IF($J31&lt;&gt;"",IF($G31=0,MAX($J31,$Q$1),WORKDAY(MAX($J31,$Q$1)-1,MAX(1,ROUNDUP($G31*(1-$L31),0)),JoursNonTravailles)),IF($G31=0,MAX($F31,$Q$1,IF(AND(ISNUMBER($I31),$I31&gt;=1,$I31&lt;=34,$I31&lt;&gt;ROW()-4,ISNUMBER(OFFSET($P$4,$I31,0))),WORKDAY(OFFSET($P$4,$I31,0),1,JoursNonTravailles),0)),WORKDAY(MAX($F31,$Q$1,IF(AND(ISNUMBER($I31),$I31&gt;=1,$I31&lt;=34,$I31&lt;&gt;ROW()-4,ISNUMBER(OFFSET($P$4,$I31,0))),WORKDAY(OFFSET($P$4,$I31,0),1,JoursNonTravailles),0))-1,$G31,JoursNonTravailles))))))</f>
        <v/>
      </c>
      <c r="Q31" s="30">
        <f>IF($D31="","",IF(AND($F31&lt;&gt;"",$G31=""),"Durée manquante",IF(AND(ISNUMBER($I31),OR($I31&lt;1,$I31&gt;34,$I31=ROW()-4)),"Prédécesseur invalide",IF(AND(ISNUMBER($I31),$F31&lt;&gt;"",ISNUMBER(OFFSET($H$4,$I31,0)),$F31&lt;OFFSET($H$4,$I31,0)),"Démarre avant la fin de la tâche "&amp;$I31,IF(AND($J31&lt;&gt;"",$K31&lt;&gt;"",$K31&lt;$J31),"Fin réelle avant début réel",IF(AND($L31&gt;=1,$K31=""),"Terminée sans date de fin réelle",IF(AND($L31&gt;0,$L31&lt;1,$J31=""),"Avancement sans date de début réel","OK")))))))</f>
        <v/>
      </c>
      <c r="R31" s="6" t="n"/>
      <c r="S31" s="31" t="n"/>
      <c r="T31" s="31" t="n"/>
      <c r="U31" s="31" t="n"/>
      <c r="V31" s="31" t="n"/>
      <c r="W31" s="31" t="n"/>
      <c r="X31" s="31" t="n"/>
      <c r="Y31" s="31" t="n"/>
      <c r="Z31" s="31" t="n"/>
      <c r="AA31" s="31" t="n"/>
      <c r="AB31" s="31" t="n"/>
      <c r="AC31" s="31" t="n"/>
      <c r="AD31" s="31" t="n"/>
      <c r="AE31" s="31" t="n"/>
      <c r="AF31" s="31" t="n"/>
      <c r="AG31" s="31" t="n"/>
      <c r="AH31" s="31" t="n"/>
      <c r="AI31" s="31" t="n"/>
      <c r="AJ31" s="31" t="n"/>
      <c r="AK31" s="31" t="n"/>
      <c r="AL31" s="31" t="n"/>
      <c r="AM31" s="31" t="n"/>
      <c r="AN31" s="31" t="n"/>
      <c r="AO31" s="31" t="n"/>
      <c r="AP31" s="31" t="n"/>
      <c r="AQ31" s="31" t="n"/>
      <c r="AR31" s="31" t="n"/>
      <c r="AS31" s="31" t="n"/>
      <c r="AT31" s="31" t="n"/>
      <c r="AU31" s="31" t="n"/>
      <c r="AV31" s="31" t="n"/>
    </row>
    <row r="32" ht="15" customHeight="1">
      <c r="A32" s="24">
        <f>ROW()-4</f>
        <v/>
      </c>
      <c r="B32" s="6" t="n"/>
      <c r="C32" s="6" t="n"/>
      <c r="D32" s="6" t="n"/>
      <c r="E32" s="6" t="n"/>
      <c r="F32" s="8" t="n"/>
      <c r="G32" s="25" t="n"/>
      <c r="H32" s="26">
        <f>IF(OR($D32="",$F32="",$G32=""),"",IF($G32=0,$F32,WORKDAY($F32-1,$G32,JoursNonTravailles)))</f>
        <v/>
      </c>
      <c r="I32" s="25" t="n"/>
      <c r="J32" s="8" t="n"/>
      <c r="K32" s="8" t="n"/>
      <c r="L32" s="27" t="n"/>
      <c r="M32" s="28">
        <f>IF(OR($D32="",$F32="",$G32=""),"",IF($G32=0,IF($Q$1&gt;=$F32,1,0),IF($Q$1&lt;$F32,0,IF($Q$1&gt;=$H32,1,NETWORKDAYS($F32,$Q$1,JoursNonTravailles)/$G32))))</f>
        <v/>
      </c>
      <c r="N32" s="29">
        <f>IF($D32="","",IF($L32&gt;=1,"Terminée",IF($F32="","À planifier",IF(AND($H32&lt;&gt;"",$Q$1&gt;$H32),"En retard",IF(AND($L32=0,$Q$1&gt;$F32),"Démarrage en retard",IF($L32&gt;0,"En cours","À venir"))))))</f>
        <v/>
      </c>
      <c r="O32" s="24">
        <f>IF(OR($D32="",$H32=""),"",IF($K32&lt;&gt;"",IF($K32&gt;=$H32,NETWORKDAYS($H32,$K32,JoursNonTravailles)-1,-(NETWORKDAYS($K32,$H32,JoursNonTravailles)-1)),IF(AND($Q$1&gt;$H32,$L32&lt;1),NETWORKDAYS($H32,$Q$1,JoursNonTravailles)-1,0)))</f>
        <v/>
      </c>
      <c r="P32" s="26">
        <f>IF($D32="","",IF($K32&lt;&gt;"",$K32,IF(OR($F32="",$G32=""),"",IF($J32&lt;&gt;"",IF($G32=0,MAX($J32,$Q$1),WORKDAY(MAX($J32,$Q$1)-1,MAX(1,ROUNDUP($G32*(1-$L32),0)),JoursNonTravailles)),IF($G32=0,MAX($F32,$Q$1,IF(AND(ISNUMBER($I32),$I32&gt;=1,$I32&lt;=34,$I32&lt;&gt;ROW()-4,ISNUMBER(OFFSET($P$4,$I32,0))),WORKDAY(OFFSET($P$4,$I32,0),1,JoursNonTravailles),0)),WORKDAY(MAX($F32,$Q$1,IF(AND(ISNUMBER($I32),$I32&gt;=1,$I32&lt;=34,$I32&lt;&gt;ROW()-4,ISNUMBER(OFFSET($P$4,$I32,0))),WORKDAY(OFFSET($P$4,$I32,0),1,JoursNonTravailles),0))-1,$G32,JoursNonTravailles))))))</f>
        <v/>
      </c>
      <c r="Q32" s="30">
        <f>IF($D32="","",IF(AND($F32&lt;&gt;"",$G32=""),"Durée manquante",IF(AND(ISNUMBER($I32),OR($I32&lt;1,$I32&gt;34,$I32=ROW()-4)),"Prédécesseur invalide",IF(AND(ISNUMBER($I32),$F32&lt;&gt;"",ISNUMBER(OFFSET($H$4,$I32,0)),$F32&lt;OFFSET($H$4,$I32,0)),"Démarre avant la fin de la tâche "&amp;$I32,IF(AND($J32&lt;&gt;"",$K32&lt;&gt;"",$K32&lt;$J32),"Fin réelle avant début réel",IF(AND($L32&gt;=1,$K32=""),"Terminée sans date de fin réelle",IF(AND($L32&gt;0,$L32&lt;1,$J32=""),"Avancement sans date de début réel","OK")))))))</f>
        <v/>
      </c>
      <c r="R32" s="6" t="n"/>
      <c r="S32" s="31" t="n"/>
      <c r="T32" s="31" t="n"/>
      <c r="U32" s="31" t="n"/>
      <c r="V32" s="31" t="n"/>
      <c r="W32" s="31" t="n"/>
      <c r="X32" s="31" t="n"/>
      <c r="Y32" s="31" t="n"/>
      <c r="Z32" s="31" t="n"/>
      <c r="AA32" s="31" t="n"/>
      <c r="AB32" s="31" t="n"/>
      <c r="AC32" s="31" t="n"/>
      <c r="AD32" s="31" t="n"/>
      <c r="AE32" s="31" t="n"/>
      <c r="AF32" s="31" t="n"/>
      <c r="AG32" s="31" t="n"/>
      <c r="AH32" s="31" t="n"/>
      <c r="AI32" s="31" t="n"/>
      <c r="AJ32" s="31" t="n"/>
      <c r="AK32" s="31" t="n"/>
      <c r="AL32" s="31" t="n"/>
      <c r="AM32" s="31" t="n"/>
      <c r="AN32" s="31" t="n"/>
      <c r="AO32" s="31" t="n"/>
      <c r="AP32" s="31" t="n"/>
      <c r="AQ32" s="31" t="n"/>
      <c r="AR32" s="31" t="n"/>
      <c r="AS32" s="31" t="n"/>
      <c r="AT32" s="31" t="n"/>
      <c r="AU32" s="31" t="n"/>
      <c r="AV32" s="31" t="n"/>
    </row>
    <row r="33" ht="15" customHeight="1">
      <c r="A33" s="24">
        <f>ROW()-4</f>
        <v/>
      </c>
      <c r="B33" s="6" t="n"/>
      <c r="C33" s="6" t="n"/>
      <c r="D33" s="6" t="n"/>
      <c r="E33" s="6" t="n"/>
      <c r="F33" s="8" t="n"/>
      <c r="G33" s="25" t="n"/>
      <c r="H33" s="26">
        <f>IF(OR($D33="",$F33="",$G33=""),"",IF($G33=0,$F33,WORKDAY($F33-1,$G33,JoursNonTravailles)))</f>
        <v/>
      </c>
      <c r="I33" s="25" t="n"/>
      <c r="J33" s="8" t="n"/>
      <c r="K33" s="8" t="n"/>
      <c r="L33" s="27" t="n"/>
      <c r="M33" s="28">
        <f>IF(OR($D33="",$F33="",$G33=""),"",IF($G33=0,IF($Q$1&gt;=$F33,1,0),IF($Q$1&lt;$F33,0,IF($Q$1&gt;=$H33,1,NETWORKDAYS($F33,$Q$1,JoursNonTravailles)/$G33))))</f>
        <v/>
      </c>
      <c r="N33" s="29">
        <f>IF($D33="","",IF($L33&gt;=1,"Terminée",IF($F33="","À planifier",IF(AND($H33&lt;&gt;"",$Q$1&gt;$H33),"En retard",IF(AND($L33=0,$Q$1&gt;$F33),"Démarrage en retard",IF($L33&gt;0,"En cours","À venir"))))))</f>
        <v/>
      </c>
      <c r="O33" s="24">
        <f>IF(OR($D33="",$H33=""),"",IF($K33&lt;&gt;"",IF($K33&gt;=$H33,NETWORKDAYS($H33,$K33,JoursNonTravailles)-1,-(NETWORKDAYS($K33,$H33,JoursNonTravailles)-1)),IF(AND($Q$1&gt;$H33,$L33&lt;1),NETWORKDAYS($H33,$Q$1,JoursNonTravailles)-1,0)))</f>
        <v/>
      </c>
      <c r="P33" s="26">
        <f>IF($D33="","",IF($K33&lt;&gt;"",$K33,IF(OR($F33="",$G33=""),"",IF($J33&lt;&gt;"",IF($G33=0,MAX($J33,$Q$1),WORKDAY(MAX($J33,$Q$1)-1,MAX(1,ROUNDUP($G33*(1-$L33),0)),JoursNonTravailles)),IF($G33=0,MAX($F33,$Q$1,IF(AND(ISNUMBER($I33),$I33&gt;=1,$I33&lt;=34,$I33&lt;&gt;ROW()-4,ISNUMBER(OFFSET($P$4,$I33,0))),WORKDAY(OFFSET($P$4,$I33,0),1,JoursNonTravailles),0)),WORKDAY(MAX($F33,$Q$1,IF(AND(ISNUMBER($I33),$I33&gt;=1,$I33&lt;=34,$I33&lt;&gt;ROW()-4,ISNUMBER(OFFSET($P$4,$I33,0))),WORKDAY(OFFSET($P$4,$I33,0),1,JoursNonTravailles),0))-1,$G33,JoursNonTravailles))))))</f>
        <v/>
      </c>
      <c r="Q33" s="30">
        <f>IF($D33="","",IF(AND($F33&lt;&gt;"",$G33=""),"Durée manquante",IF(AND(ISNUMBER($I33),OR($I33&lt;1,$I33&gt;34,$I33=ROW()-4)),"Prédécesseur invalide",IF(AND(ISNUMBER($I33),$F33&lt;&gt;"",ISNUMBER(OFFSET($H$4,$I33,0)),$F33&lt;OFFSET($H$4,$I33,0)),"Démarre avant la fin de la tâche "&amp;$I33,IF(AND($J33&lt;&gt;"",$K33&lt;&gt;"",$K33&lt;$J33),"Fin réelle avant début réel",IF(AND($L33&gt;=1,$K33=""),"Terminée sans date de fin réelle",IF(AND($L33&gt;0,$L33&lt;1,$J33=""),"Avancement sans date de début réel","OK")))))))</f>
        <v/>
      </c>
      <c r="R33" s="6" t="n"/>
      <c r="S33" s="31" t="n"/>
      <c r="T33" s="31" t="n"/>
      <c r="U33" s="31" t="n"/>
      <c r="V33" s="31" t="n"/>
      <c r="W33" s="31" t="n"/>
      <c r="X33" s="31" t="n"/>
      <c r="Y33" s="31" t="n"/>
      <c r="Z33" s="31" t="n"/>
      <c r="AA33" s="31" t="n"/>
      <c r="AB33" s="31" t="n"/>
      <c r="AC33" s="31" t="n"/>
      <c r="AD33" s="31" t="n"/>
      <c r="AE33" s="31" t="n"/>
      <c r="AF33" s="31" t="n"/>
      <c r="AG33" s="31" t="n"/>
      <c r="AH33" s="31" t="n"/>
      <c r="AI33" s="31" t="n"/>
      <c r="AJ33" s="31" t="n"/>
      <c r="AK33" s="31" t="n"/>
      <c r="AL33" s="31" t="n"/>
      <c r="AM33" s="31" t="n"/>
      <c r="AN33" s="31" t="n"/>
      <c r="AO33" s="31" t="n"/>
      <c r="AP33" s="31" t="n"/>
      <c r="AQ33" s="31" t="n"/>
      <c r="AR33" s="31" t="n"/>
      <c r="AS33" s="31" t="n"/>
      <c r="AT33" s="31" t="n"/>
      <c r="AU33" s="31" t="n"/>
      <c r="AV33" s="31" t="n"/>
    </row>
    <row r="34" ht="15" customHeight="1">
      <c r="A34" s="24">
        <f>ROW()-4</f>
        <v/>
      </c>
      <c r="B34" s="6" t="n"/>
      <c r="C34" s="6" t="n"/>
      <c r="D34" s="6" t="n"/>
      <c r="E34" s="6" t="n"/>
      <c r="F34" s="8" t="n"/>
      <c r="G34" s="25" t="n"/>
      <c r="H34" s="26">
        <f>IF(OR($D34="",$F34="",$G34=""),"",IF($G34=0,$F34,WORKDAY($F34-1,$G34,JoursNonTravailles)))</f>
        <v/>
      </c>
      <c r="I34" s="25" t="n"/>
      <c r="J34" s="8" t="n"/>
      <c r="K34" s="8" t="n"/>
      <c r="L34" s="27" t="n"/>
      <c r="M34" s="28">
        <f>IF(OR($D34="",$F34="",$G34=""),"",IF($G34=0,IF($Q$1&gt;=$F34,1,0),IF($Q$1&lt;$F34,0,IF($Q$1&gt;=$H34,1,NETWORKDAYS($F34,$Q$1,JoursNonTravailles)/$G34))))</f>
        <v/>
      </c>
      <c r="N34" s="29">
        <f>IF($D34="","",IF($L34&gt;=1,"Terminée",IF($F34="","À planifier",IF(AND($H34&lt;&gt;"",$Q$1&gt;$H34),"En retard",IF(AND($L34=0,$Q$1&gt;$F34),"Démarrage en retard",IF($L34&gt;0,"En cours","À venir"))))))</f>
        <v/>
      </c>
      <c r="O34" s="24">
        <f>IF(OR($D34="",$H34=""),"",IF($K34&lt;&gt;"",IF($K34&gt;=$H34,NETWORKDAYS($H34,$K34,JoursNonTravailles)-1,-(NETWORKDAYS($K34,$H34,JoursNonTravailles)-1)),IF(AND($Q$1&gt;$H34,$L34&lt;1),NETWORKDAYS($H34,$Q$1,JoursNonTravailles)-1,0)))</f>
        <v/>
      </c>
      <c r="P34" s="26">
        <f>IF($D34="","",IF($K34&lt;&gt;"",$K34,IF(OR($F34="",$G34=""),"",IF($J34&lt;&gt;"",IF($G34=0,MAX($J34,$Q$1),WORKDAY(MAX($J34,$Q$1)-1,MAX(1,ROUNDUP($G34*(1-$L34),0)),JoursNonTravailles)),IF($G34=0,MAX($F34,$Q$1,IF(AND(ISNUMBER($I34),$I34&gt;=1,$I34&lt;=34,$I34&lt;&gt;ROW()-4,ISNUMBER(OFFSET($P$4,$I34,0))),WORKDAY(OFFSET($P$4,$I34,0),1,JoursNonTravailles),0)),WORKDAY(MAX($F34,$Q$1,IF(AND(ISNUMBER($I34),$I34&gt;=1,$I34&lt;=34,$I34&lt;&gt;ROW()-4,ISNUMBER(OFFSET($P$4,$I34,0))),WORKDAY(OFFSET($P$4,$I34,0),1,JoursNonTravailles),0))-1,$G34,JoursNonTravailles))))))</f>
        <v/>
      </c>
      <c r="Q34" s="30">
        <f>IF($D34="","",IF(AND($F34&lt;&gt;"",$G34=""),"Durée manquante",IF(AND(ISNUMBER($I34),OR($I34&lt;1,$I34&gt;34,$I34=ROW()-4)),"Prédécesseur invalide",IF(AND(ISNUMBER($I34),$F34&lt;&gt;"",ISNUMBER(OFFSET($H$4,$I34,0)),$F34&lt;OFFSET($H$4,$I34,0)),"Démarre avant la fin de la tâche "&amp;$I34,IF(AND($J34&lt;&gt;"",$K34&lt;&gt;"",$K34&lt;$J34),"Fin réelle avant début réel",IF(AND($L34&gt;=1,$K34=""),"Terminée sans date de fin réelle",IF(AND($L34&gt;0,$L34&lt;1,$J34=""),"Avancement sans date de début réel","OK")))))))</f>
        <v/>
      </c>
      <c r="R34" s="6" t="n"/>
      <c r="S34" s="31" t="n"/>
      <c r="T34" s="31" t="n"/>
      <c r="U34" s="31" t="n"/>
      <c r="V34" s="31" t="n"/>
      <c r="W34" s="31" t="n"/>
      <c r="X34" s="31" t="n"/>
      <c r="Y34" s="31" t="n"/>
      <c r="Z34" s="31" t="n"/>
      <c r="AA34" s="31" t="n"/>
      <c r="AB34" s="31" t="n"/>
      <c r="AC34" s="31" t="n"/>
      <c r="AD34" s="31" t="n"/>
      <c r="AE34" s="31" t="n"/>
      <c r="AF34" s="31" t="n"/>
      <c r="AG34" s="31" t="n"/>
      <c r="AH34" s="31" t="n"/>
      <c r="AI34" s="31" t="n"/>
      <c r="AJ34" s="31" t="n"/>
      <c r="AK34" s="31" t="n"/>
      <c r="AL34" s="31" t="n"/>
      <c r="AM34" s="31" t="n"/>
      <c r="AN34" s="31" t="n"/>
      <c r="AO34" s="31" t="n"/>
      <c r="AP34" s="31" t="n"/>
      <c r="AQ34" s="31" t="n"/>
      <c r="AR34" s="31" t="n"/>
      <c r="AS34" s="31" t="n"/>
      <c r="AT34" s="31" t="n"/>
      <c r="AU34" s="31" t="n"/>
      <c r="AV34" s="31" t="n"/>
    </row>
    <row r="35" ht="15" customHeight="1">
      <c r="A35" s="24">
        <f>ROW()-4</f>
        <v/>
      </c>
      <c r="B35" s="6" t="n"/>
      <c r="C35" s="6" t="n"/>
      <c r="D35" s="6" t="n"/>
      <c r="E35" s="6" t="n"/>
      <c r="F35" s="8" t="n"/>
      <c r="G35" s="25" t="n"/>
      <c r="H35" s="26">
        <f>IF(OR($D35="",$F35="",$G35=""),"",IF($G35=0,$F35,WORKDAY($F35-1,$G35,JoursNonTravailles)))</f>
        <v/>
      </c>
      <c r="I35" s="25" t="n"/>
      <c r="J35" s="8" t="n"/>
      <c r="K35" s="8" t="n"/>
      <c r="L35" s="27" t="n"/>
      <c r="M35" s="28">
        <f>IF(OR($D35="",$F35="",$G35=""),"",IF($G35=0,IF($Q$1&gt;=$F35,1,0),IF($Q$1&lt;$F35,0,IF($Q$1&gt;=$H35,1,NETWORKDAYS($F35,$Q$1,JoursNonTravailles)/$G35))))</f>
        <v/>
      </c>
      <c r="N35" s="29">
        <f>IF($D35="","",IF($L35&gt;=1,"Terminée",IF($F35="","À planifier",IF(AND($H35&lt;&gt;"",$Q$1&gt;$H35),"En retard",IF(AND($L35=0,$Q$1&gt;$F35),"Démarrage en retard",IF($L35&gt;0,"En cours","À venir"))))))</f>
        <v/>
      </c>
      <c r="O35" s="24">
        <f>IF(OR($D35="",$H35=""),"",IF($K35&lt;&gt;"",IF($K35&gt;=$H35,NETWORKDAYS($H35,$K35,JoursNonTravailles)-1,-(NETWORKDAYS($K35,$H35,JoursNonTravailles)-1)),IF(AND($Q$1&gt;$H35,$L35&lt;1),NETWORKDAYS($H35,$Q$1,JoursNonTravailles)-1,0)))</f>
        <v/>
      </c>
      <c r="P35" s="26">
        <f>IF($D35="","",IF($K35&lt;&gt;"",$K35,IF(OR($F35="",$G35=""),"",IF($J35&lt;&gt;"",IF($G35=0,MAX($J35,$Q$1),WORKDAY(MAX($J35,$Q$1)-1,MAX(1,ROUNDUP($G35*(1-$L35),0)),JoursNonTravailles)),IF($G35=0,MAX($F35,$Q$1,IF(AND(ISNUMBER($I35),$I35&gt;=1,$I35&lt;=34,$I35&lt;&gt;ROW()-4,ISNUMBER(OFFSET($P$4,$I35,0))),WORKDAY(OFFSET($P$4,$I35,0),1,JoursNonTravailles),0)),WORKDAY(MAX($F35,$Q$1,IF(AND(ISNUMBER($I35),$I35&gt;=1,$I35&lt;=34,$I35&lt;&gt;ROW()-4,ISNUMBER(OFFSET($P$4,$I35,0))),WORKDAY(OFFSET($P$4,$I35,0),1,JoursNonTravailles),0))-1,$G35,JoursNonTravailles))))))</f>
        <v/>
      </c>
      <c r="Q35" s="30">
        <f>IF($D35="","",IF(AND($F35&lt;&gt;"",$G35=""),"Durée manquante",IF(AND(ISNUMBER($I35),OR($I35&lt;1,$I35&gt;34,$I35=ROW()-4)),"Prédécesseur invalide",IF(AND(ISNUMBER($I35),$F35&lt;&gt;"",ISNUMBER(OFFSET($H$4,$I35,0)),$F35&lt;OFFSET($H$4,$I35,0)),"Démarre avant la fin de la tâche "&amp;$I35,IF(AND($J35&lt;&gt;"",$K35&lt;&gt;"",$K35&lt;$J35),"Fin réelle avant début réel",IF(AND($L35&gt;=1,$K35=""),"Terminée sans date de fin réelle",IF(AND($L35&gt;0,$L35&lt;1,$J35=""),"Avancement sans date de début réel","OK")))))))</f>
        <v/>
      </c>
      <c r="R35" s="6" t="n"/>
      <c r="S35" s="31" t="n"/>
      <c r="T35" s="31" t="n"/>
      <c r="U35" s="31" t="n"/>
      <c r="V35" s="31" t="n"/>
      <c r="W35" s="31" t="n"/>
      <c r="X35" s="31" t="n"/>
      <c r="Y35" s="31" t="n"/>
      <c r="Z35" s="31" t="n"/>
      <c r="AA35" s="31" t="n"/>
      <c r="AB35" s="31" t="n"/>
      <c r="AC35" s="31" t="n"/>
      <c r="AD35" s="31" t="n"/>
      <c r="AE35" s="31" t="n"/>
      <c r="AF35" s="31" t="n"/>
      <c r="AG35" s="31" t="n"/>
      <c r="AH35" s="31" t="n"/>
      <c r="AI35" s="31" t="n"/>
      <c r="AJ35" s="31" t="n"/>
      <c r="AK35" s="31" t="n"/>
      <c r="AL35" s="31" t="n"/>
      <c r="AM35" s="31" t="n"/>
      <c r="AN35" s="31" t="n"/>
      <c r="AO35" s="31" t="n"/>
      <c r="AP35" s="31" t="n"/>
      <c r="AQ35" s="31" t="n"/>
      <c r="AR35" s="31" t="n"/>
      <c r="AS35" s="31" t="n"/>
      <c r="AT35" s="31" t="n"/>
      <c r="AU35" s="31" t="n"/>
      <c r="AV35" s="31" t="n"/>
    </row>
    <row r="36" ht="15" customHeight="1">
      <c r="A36" s="24">
        <f>ROW()-4</f>
        <v/>
      </c>
      <c r="B36" s="6" t="n"/>
      <c r="C36" s="6" t="n"/>
      <c r="D36" s="6" t="n"/>
      <c r="E36" s="6" t="n"/>
      <c r="F36" s="8" t="n"/>
      <c r="G36" s="25" t="n"/>
      <c r="H36" s="26">
        <f>IF(OR($D36="",$F36="",$G36=""),"",IF($G36=0,$F36,WORKDAY($F36-1,$G36,JoursNonTravailles)))</f>
        <v/>
      </c>
      <c r="I36" s="25" t="n"/>
      <c r="J36" s="8" t="n"/>
      <c r="K36" s="8" t="n"/>
      <c r="L36" s="27" t="n"/>
      <c r="M36" s="28">
        <f>IF(OR($D36="",$F36="",$G36=""),"",IF($G36=0,IF($Q$1&gt;=$F36,1,0),IF($Q$1&lt;$F36,0,IF($Q$1&gt;=$H36,1,NETWORKDAYS($F36,$Q$1,JoursNonTravailles)/$G36))))</f>
        <v/>
      </c>
      <c r="N36" s="29">
        <f>IF($D36="","",IF($L36&gt;=1,"Terminée",IF($F36="","À planifier",IF(AND($H36&lt;&gt;"",$Q$1&gt;$H36),"En retard",IF(AND($L36=0,$Q$1&gt;$F36),"Démarrage en retard",IF($L36&gt;0,"En cours","À venir"))))))</f>
        <v/>
      </c>
      <c r="O36" s="24">
        <f>IF(OR($D36="",$H36=""),"",IF($K36&lt;&gt;"",IF($K36&gt;=$H36,NETWORKDAYS($H36,$K36,JoursNonTravailles)-1,-(NETWORKDAYS($K36,$H36,JoursNonTravailles)-1)),IF(AND($Q$1&gt;$H36,$L36&lt;1),NETWORKDAYS($H36,$Q$1,JoursNonTravailles)-1,0)))</f>
        <v/>
      </c>
      <c r="P36" s="26">
        <f>IF($D36="","",IF($K36&lt;&gt;"",$K36,IF(OR($F36="",$G36=""),"",IF($J36&lt;&gt;"",IF($G36=0,MAX($J36,$Q$1),WORKDAY(MAX($J36,$Q$1)-1,MAX(1,ROUNDUP($G36*(1-$L36),0)),JoursNonTravailles)),IF($G36=0,MAX($F36,$Q$1,IF(AND(ISNUMBER($I36),$I36&gt;=1,$I36&lt;=34,$I36&lt;&gt;ROW()-4,ISNUMBER(OFFSET($P$4,$I36,0))),WORKDAY(OFFSET($P$4,$I36,0),1,JoursNonTravailles),0)),WORKDAY(MAX($F36,$Q$1,IF(AND(ISNUMBER($I36),$I36&gt;=1,$I36&lt;=34,$I36&lt;&gt;ROW()-4,ISNUMBER(OFFSET($P$4,$I36,0))),WORKDAY(OFFSET($P$4,$I36,0),1,JoursNonTravailles),0))-1,$G36,JoursNonTravailles))))))</f>
        <v/>
      </c>
      <c r="Q36" s="30">
        <f>IF($D36="","",IF(AND($F36&lt;&gt;"",$G36=""),"Durée manquante",IF(AND(ISNUMBER($I36),OR($I36&lt;1,$I36&gt;34,$I36=ROW()-4)),"Prédécesseur invalide",IF(AND(ISNUMBER($I36),$F36&lt;&gt;"",ISNUMBER(OFFSET($H$4,$I36,0)),$F36&lt;OFFSET($H$4,$I36,0)),"Démarre avant la fin de la tâche "&amp;$I36,IF(AND($J36&lt;&gt;"",$K36&lt;&gt;"",$K36&lt;$J36),"Fin réelle avant début réel",IF(AND($L36&gt;=1,$K36=""),"Terminée sans date de fin réelle",IF(AND($L36&gt;0,$L36&lt;1,$J36=""),"Avancement sans date de début réel","OK")))))))</f>
        <v/>
      </c>
      <c r="R36" s="6" t="n"/>
      <c r="S36" s="31" t="n"/>
      <c r="T36" s="31" t="n"/>
      <c r="U36" s="31" t="n"/>
      <c r="V36" s="31" t="n"/>
      <c r="W36" s="31" t="n"/>
      <c r="X36" s="31" t="n"/>
      <c r="Y36" s="31" t="n"/>
      <c r="Z36" s="31" t="n"/>
      <c r="AA36" s="31" t="n"/>
      <c r="AB36" s="31" t="n"/>
      <c r="AC36" s="31" t="n"/>
      <c r="AD36" s="31" t="n"/>
      <c r="AE36" s="31" t="n"/>
      <c r="AF36" s="31" t="n"/>
      <c r="AG36" s="31" t="n"/>
      <c r="AH36" s="31" t="n"/>
      <c r="AI36" s="31" t="n"/>
      <c r="AJ36" s="31" t="n"/>
      <c r="AK36" s="31" t="n"/>
      <c r="AL36" s="31" t="n"/>
      <c r="AM36" s="31" t="n"/>
      <c r="AN36" s="31" t="n"/>
      <c r="AO36" s="31" t="n"/>
      <c r="AP36" s="31" t="n"/>
      <c r="AQ36" s="31" t="n"/>
      <c r="AR36" s="31" t="n"/>
      <c r="AS36" s="31" t="n"/>
      <c r="AT36" s="31" t="n"/>
      <c r="AU36" s="31" t="n"/>
      <c r="AV36" s="31" t="n"/>
    </row>
    <row r="37" ht="15" customHeight="1">
      <c r="A37" s="24">
        <f>ROW()-4</f>
        <v/>
      </c>
      <c r="B37" s="6" t="n"/>
      <c r="C37" s="6" t="n"/>
      <c r="D37" s="6" t="n"/>
      <c r="E37" s="6" t="n"/>
      <c r="F37" s="8" t="n"/>
      <c r="G37" s="25" t="n"/>
      <c r="H37" s="26">
        <f>IF(OR($D37="",$F37="",$G37=""),"",IF($G37=0,$F37,WORKDAY($F37-1,$G37,JoursNonTravailles)))</f>
        <v/>
      </c>
      <c r="I37" s="25" t="n"/>
      <c r="J37" s="8" t="n"/>
      <c r="K37" s="8" t="n"/>
      <c r="L37" s="27" t="n"/>
      <c r="M37" s="28">
        <f>IF(OR($D37="",$F37="",$G37=""),"",IF($G37=0,IF($Q$1&gt;=$F37,1,0),IF($Q$1&lt;$F37,0,IF($Q$1&gt;=$H37,1,NETWORKDAYS($F37,$Q$1,JoursNonTravailles)/$G37))))</f>
        <v/>
      </c>
      <c r="N37" s="29">
        <f>IF($D37="","",IF($L37&gt;=1,"Terminée",IF($F37="","À planifier",IF(AND($H37&lt;&gt;"",$Q$1&gt;$H37),"En retard",IF(AND($L37=0,$Q$1&gt;$F37),"Démarrage en retard",IF($L37&gt;0,"En cours","À venir"))))))</f>
        <v/>
      </c>
      <c r="O37" s="24">
        <f>IF(OR($D37="",$H37=""),"",IF($K37&lt;&gt;"",IF($K37&gt;=$H37,NETWORKDAYS($H37,$K37,JoursNonTravailles)-1,-(NETWORKDAYS($K37,$H37,JoursNonTravailles)-1)),IF(AND($Q$1&gt;$H37,$L37&lt;1),NETWORKDAYS($H37,$Q$1,JoursNonTravailles)-1,0)))</f>
        <v/>
      </c>
      <c r="P37" s="26">
        <f>IF($D37="","",IF($K37&lt;&gt;"",$K37,IF(OR($F37="",$G37=""),"",IF($J37&lt;&gt;"",IF($G37=0,MAX($J37,$Q$1),WORKDAY(MAX($J37,$Q$1)-1,MAX(1,ROUNDUP($G37*(1-$L37),0)),JoursNonTravailles)),IF($G37=0,MAX($F37,$Q$1,IF(AND(ISNUMBER($I37),$I37&gt;=1,$I37&lt;=34,$I37&lt;&gt;ROW()-4,ISNUMBER(OFFSET($P$4,$I37,0))),WORKDAY(OFFSET($P$4,$I37,0),1,JoursNonTravailles),0)),WORKDAY(MAX($F37,$Q$1,IF(AND(ISNUMBER($I37),$I37&gt;=1,$I37&lt;=34,$I37&lt;&gt;ROW()-4,ISNUMBER(OFFSET($P$4,$I37,0))),WORKDAY(OFFSET($P$4,$I37,0),1,JoursNonTravailles),0))-1,$G37,JoursNonTravailles))))))</f>
        <v/>
      </c>
      <c r="Q37" s="30">
        <f>IF($D37="","",IF(AND($F37&lt;&gt;"",$G37=""),"Durée manquante",IF(AND(ISNUMBER($I37),OR($I37&lt;1,$I37&gt;34,$I37=ROW()-4)),"Prédécesseur invalide",IF(AND(ISNUMBER($I37),$F37&lt;&gt;"",ISNUMBER(OFFSET($H$4,$I37,0)),$F37&lt;OFFSET($H$4,$I37,0)),"Démarre avant la fin de la tâche "&amp;$I37,IF(AND($J37&lt;&gt;"",$K37&lt;&gt;"",$K37&lt;$J37),"Fin réelle avant début réel",IF(AND($L37&gt;=1,$K37=""),"Terminée sans date de fin réelle",IF(AND($L37&gt;0,$L37&lt;1,$J37=""),"Avancement sans date de début réel","OK")))))))</f>
        <v/>
      </c>
      <c r="R37" s="6" t="n"/>
      <c r="S37" s="31" t="n"/>
      <c r="T37" s="31" t="n"/>
      <c r="U37" s="31" t="n"/>
      <c r="V37" s="31" t="n"/>
      <c r="W37" s="31" t="n"/>
      <c r="X37" s="31" t="n"/>
      <c r="Y37" s="31" t="n"/>
      <c r="Z37" s="31" t="n"/>
      <c r="AA37" s="31" t="n"/>
      <c r="AB37" s="31" t="n"/>
      <c r="AC37" s="31" t="n"/>
      <c r="AD37" s="31" t="n"/>
      <c r="AE37" s="31" t="n"/>
      <c r="AF37" s="31" t="n"/>
      <c r="AG37" s="31" t="n"/>
      <c r="AH37" s="31" t="n"/>
      <c r="AI37" s="31" t="n"/>
      <c r="AJ37" s="31" t="n"/>
      <c r="AK37" s="31" t="n"/>
      <c r="AL37" s="31" t="n"/>
      <c r="AM37" s="31" t="n"/>
      <c r="AN37" s="31" t="n"/>
      <c r="AO37" s="31" t="n"/>
      <c r="AP37" s="31" t="n"/>
      <c r="AQ37" s="31" t="n"/>
      <c r="AR37" s="31" t="n"/>
      <c r="AS37" s="31" t="n"/>
      <c r="AT37" s="31" t="n"/>
      <c r="AU37" s="31" t="n"/>
      <c r="AV37" s="31" t="n"/>
    </row>
    <row r="38" ht="15" customHeight="1">
      <c r="A38" s="24">
        <f>ROW()-4</f>
        <v/>
      </c>
      <c r="B38" s="6" t="n"/>
      <c r="C38" s="6" t="n"/>
      <c r="D38" s="6" t="n"/>
      <c r="E38" s="6" t="n"/>
      <c r="F38" s="8" t="n"/>
      <c r="G38" s="25" t="n"/>
      <c r="H38" s="26">
        <f>IF(OR($D38="",$F38="",$G38=""),"",IF($G38=0,$F38,WORKDAY($F38-1,$G38,JoursNonTravailles)))</f>
        <v/>
      </c>
      <c r="I38" s="25" t="n"/>
      <c r="J38" s="8" t="n"/>
      <c r="K38" s="8" t="n"/>
      <c r="L38" s="27" t="n"/>
      <c r="M38" s="28">
        <f>IF(OR($D38="",$F38="",$G38=""),"",IF($G38=0,IF($Q$1&gt;=$F38,1,0),IF($Q$1&lt;$F38,0,IF($Q$1&gt;=$H38,1,NETWORKDAYS($F38,$Q$1,JoursNonTravailles)/$G38))))</f>
        <v/>
      </c>
      <c r="N38" s="29">
        <f>IF($D38="","",IF($L38&gt;=1,"Terminée",IF($F38="","À planifier",IF(AND($H38&lt;&gt;"",$Q$1&gt;$H38),"En retard",IF(AND($L38=0,$Q$1&gt;$F38),"Démarrage en retard",IF($L38&gt;0,"En cours","À venir"))))))</f>
        <v/>
      </c>
      <c r="O38" s="24">
        <f>IF(OR($D38="",$H38=""),"",IF($K38&lt;&gt;"",IF($K38&gt;=$H38,NETWORKDAYS($H38,$K38,JoursNonTravailles)-1,-(NETWORKDAYS($K38,$H38,JoursNonTravailles)-1)),IF(AND($Q$1&gt;$H38,$L38&lt;1),NETWORKDAYS($H38,$Q$1,JoursNonTravailles)-1,0)))</f>
        <v/>
      </c>
      <c r="P38" s="26">
        <f>IF($D38="","",IF($K38&lt;&gt;"",$K38,IF(OR($F38="",$G38=""),"",IF($J38&lt;&gt;"",IF($G38=0,MAX($J38,$Q$1),WORKDAY(MAX($J38,$Q$1)-1,MAX(1,ROUNDUP($G38*(1-$L38),0)),JoursNonTravailles)),IF($G38=0,MAX($F38,$Q$1,IF(AND(ISNUMBER($I38),$I38&gt;=1,$I38&lt;=34,$I38&lt;&gt;ROW()-4,ISNUMBER(OFFSET($P$4,$I38,0))),WORKDAY(OFFSET($P$4,$I38,0),1,JoursNonTravailles),0)),WORKDAY(MAX($F38,$Q$1,IF(AND(ISNUMBER($I38),$I38&gt;=1,$I38&lt;=34,$I38&lt;&gt;ROW()-4,ISNUMBER(OFFSET($P$4,$I38,0))),WORKDAY(OFFSET($P$4,$I38,0),1,JoursNonTravailles),0))-1,$G38,JoursNonTravailles))))))</f>
        <v/>
      </c>
      <c r="Q38" s="30">
        <f>IF($D38="","",IF(AND($F38&lt;&gt;"",$G38=""),"Durée manquante",IF(AND(ISNUMBER($I38),OR($I38&lt;1,$I38&gt;34,$I38=ROW()-4)),"Prédécesseur invalide",IF(AND(ISNUMBER($I38),$F38&lt;&gt;"",ISNUMBER(OFFSET($H$4,$I38,0)),$F38&lt;OFFSET($H$4,$I38,0)),"Démarre avant la fin de la tâche "&amp;$I38,IF(AND($J38&lt;&gt;"",$K38&lt;&gt;"",$K38&lt;$J38),"Fin réelle avant début réel",IF(AND($L38&gt;=1,$K38=""),"Terminée sans date de fin réelle",IF(AND($L38&gt;0,$L38&lt;1,$J38=""),"Avancement sans date de début réel","OK")))))))</f>
        <v/>
      </c>
      <c r="R38" s="6" t="n"/>
      <c r="S38" s="31" t="n"/>
      <c r="T38" s="31" t="n"/>
      <c r="U38" s="31" t="n"/>
      <c r="V38" s="31" t="n"/>
      <c r="W38" s="31" t="n"/>
      <c r="X38" s="31" t="n"/>
      <c r="Y38" s="31" t="n"/>
      <c r="Z38" s="31" t="n"/>
      <c r="AA38" s="31" t="n"/>
      <c r="AB38" s="31" t="n"/>
      <c r="AC38" s="31" t="n"/>
      <c r="AD38" s="31" t="n"/>
      <c r="AE38" s="31" t="n"/>
      <c r="AF38" s="31" t="n"/>
      <c r="AG38" s="31" t="n"/>
      <c r="AH38" s="31" t="n"/>
      <c r="AI38" s="31" t="n"/>
      <c r="AJ38" s="31" t="n"/>
      <c r="AK38" s="31" t="n"/>
      <c r="AL38" s="31" t="n"/>
      <c r="AM38" s="31" t="n"/>
      <c r="AN38" s="31" t="n"/>
      <c r="AO38" s="31" t="n"/>
      <c r="AP38" s="31" t="n"/>
      <c r="AQ38" s="31" t="n"/>
      <c r="AR38" s="31" t="n"/>
      <c r="AS38" s="31" t="n"/>
      <c r="AT38" s="31" t="n"/>
      <c r="AU38" s="31" t="n"/>
      <c r="AV38" s="31" t="n"/>
    </row>
    <row r="39">
      <c r="A39" s="32" t="n"/>
      <c r="B39" s="32" t="n"/>
      <c r="C39" s="33" t="inlineStr">
        <is>
          <t>TOTAL</t>
        </is>
      </c>
      <c r="D39" s="34">
        <f>COUNTA($D$5:$D$38)&amp;" tâches"</f>
        <v/>
      </c>
      <c r="E39" s="32" t="n"/>
      <c r="F39" s="35">
        <f>IF(COUNT($F$5:$F$38)=0,"",MIN($F$5:$F$38))</f>
        <v/>
      </c>
      <c r="G39" s="36">
        <f>SUM($G$5:$G$38)</f>
        <v/>
      </c>
      <c r="H39" s="35">
        <f>IF(COUNT($H$5:$H$38)=0,"",MAX($H$5:$H$38))</f>
        <v/>
      </c>
      <c r="I39" s="32" t="n"/>
      <c r="J39" s="32" t="n"/>
      <c r="K39" s="32" t="n"/>
      <c r="L39" s="32" t="n"/>
      <c r="M39" s="32" t="n"/>
      <c r="N39" s="32" t="n"/>
      <c r="O39" s="36">
        <f>SUMIF($O$5:$O$38,"&gt;0")</f>
        <v/>
      </c>
      <c r="P39" s="35">
        <f>IF(COUNT($P$5:$P$38)=0,"",MAX($P$5:$P$38))</f>
        <v/>
      </c>
      <c r="Q39" s="32" t="n"/>
      <c r="R39" s="32" t="n"/>
    </row>
  </sheetData>
  <mergeCells count="4">
    <mergeCell ref="F3:G3"/>
    <mergeCell ref="A2:R2"/>
    <mergeCell ref="A3:B3"/>
    <mergeCell ref="A1:H1"/>
  </mergeCells>
  <conditionalFormatting sqref="N5:N38">
    <cfRule type="expression" priority="1" dxfId="0" stopIfTrue="0">
      <formula>$N5="Terminée"</formula>
    </cfRule>
    <cfRule type="expression" priority="2" dxfId="1" stopIfTrue="0">
      <formula>OR($N5="En retard",$N5="Démarrage en retard")</formula>
    </cfRule>
  </conditionalFormatting>
  <conditionalFormatting sqref="O5:O38">
    <cfRule type="expression" priority="3" dxfId="1" stopIfTrue="0">
      <formula>AND(ISNUMBER($O5),$O5&gt;0)</formula>
    </cfRule>
    <cfRule type="expression" priority="4" dxfId="0" stopIfTrue="0">
      <formula>AND(ISNUMBER($O5),$O5&lt;0)</formula>
    </cfRule>
  </conditionalFormatting>
  <conditionalFormatting sqref="Q5:Q38">
    <cfRule type="expression" priority="5" dxfId="1" stopIfTrue="0">
      <formula>AND($Q5&lt;&gt;"",$Q5&lt;&gt;"OK")</formula>
    </cfRule>
  </conditionalFormatting>
  <conditionalFormatting sqref="L5:M38">
    <cfRule type="expression" priority="6" dxfId="2" stopIfTrue="0">
      <formula>AND($M5&lt;&gt;"",$L5&lt;$M5-0.1)</formula>
    </cfRule>
  </conditionalFormatting>
  <conditionalFormatting sqref="S5:AV38">
    <cfRule type="expression" priority="7" dxfId="3" stopIfTrue="1">
      <formula>AND($G5=0,$F5&lt;&gt;"",S$3&lt;=$F5,S$3+6&gt;=$F5)</formula>
    </cfRule>
    <cfRule type="expression" priority="8" dxfId="4" stopIfTrue="1">
      <formula>AND($J5&lt;&gt;"",S$3+6&gt;=$J5,S$3&lt;=IF($K5="",$Q$1,$K5))</formula>
    </cfRule>
    <cfRule type="expression" priority="9" dxfId="5" stopIfTrue="1">
      <formula>AND($F5&lt;&gt;"",$H5&lt;&gt;"",S$3+6&gt;=$F5,S$3&lt;=$H5)</formula>
    </cfRule>
    <cfRule type="expression" priority="10" dxfId="6" stopIfTrue="1">
      <formula>AND(S$3&lt;&gt;"",NETWORKDAYS(S$3,S$3+6,JoursNonTravailles)=0)</formula>
    </cfRule>
    <cfRule type="expression" priority="11" dxfId="7" stopIfTrue="0">
      <formula>AND(S$3&lt;=$Q$1,S$3+6&gt;=$Q$1)</formula>
    </cfRule>
  </conditionalFormatting>
  <dataValidations count="4">
    <dataValidation sqref="B5:B38" showDropDown="0" showInputMessage="0" showErrorMessage="0" allowBlank="1" type="list">
      <formula1>=ListePhases</formula1>
    </dataValidation>
    <dataValidation sqref="C5:C38" showDropDown="0" showInputMessage="0" showErrorMessage="0" allowBlank="1" type="list">
      <formula1>=ListeLots</formula1>
    </dataValidation>
    <dataValidation sqref="L5:L38" showDropDown="0" showInputMessage="0" showErrorMessage="0" allowBlank="1" errorTitle="Avancement invalide" error="Saisissez un pourcentage compris entre 0 % et 100 %." type="decimal" operator="between">
      <formula1>0</formula1>
      <formula2>1</formula2>
    </dataValidation>
    <dataValidation sqref="G5:G38" showDropDown="0" showInputMessage="0" showErrorMessage="0" allowBlank="1" errorTitle="Durée invalide" error="La durée s'exprime en jours ouvrés entiers (0 = jalon)." type="whole" operator="between">
      <formula1>0</formula1>
      <formula2>999</formula2>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2026-08-19T10:44:08Z</dcterms:created>
  <dcterms:modified xsi:type="dcterms:W3CDTF">2026-08-19T10:44:08Z</dcterms:modified>
</cp:coreProperties>
</file>